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зомм_5" sheetId="1" r:id="rId1"/>
  </sheets>
  <externalReferences>
    <externalReference r:id="rId2"/>
  </externalReferences>
  <definedNames>
    <definedName name="_xlnm.Print_Area" localSheetId="0">зомм_5!$R$1:$AG$58</definedName>
    <definedName name="УкМ">[1]зомс_1!#REF!</definedName>
  </definedNames>
  <calcPr calcId="125725"/>
</workbook>
</file>

<file path=xl/calcChain.xml><?xml version="1.0" encoding="utf-8"?>
<calcChain xmlns="http://schemas.openxmlformats.org/spreadsheetml/2006/main">
  <c r="N39" i="1"/>
  <c r="H39"/>
  <c r="G39"/>
  <c r="F39"/>
  <c r="E39"/>
  <c r="J37"/>
  <c r="I37"/>
  <c r="P37" s="1"/>
  <c r="M36"/>
  <c r="L36"/>
  <c r="J36"/>
  <c r="O36" s="1"/>
  <c r="P36" s="1"/>
  <c r="I36"/>
  <c r="M35"/>
  <c r="L35"/>
  <c r="K35"/>
  <c r="J35"/>
  <c r="O35" s="1"/>
  <c r="P35" s="1"/>
  <c r="I35"/>
  <c r="L34"/>
  <c r="J34"/>
  <c r="O34" s="1"/>
  <c r="P34" s="1"/>
  <c r="I34"/>
  <c r="M33"/>
  <c r="M39" s="1"/>
  <c r="L33"/>
  <c r="K33"/>
  <c r="K39" s="1"/>
  <c r="J33"/>
  <c r="O33" s="1"/>
  <c r="P33" s="1"/>
  <c r="I33"/>
  <c r="L32"/>
  <c r="L39" s="1"/>
  <c r="J32"/>
  <c r="O32" s="1"/>
  <c r="I32"/>
  <c r="I39" s="1"/>
  <c r="J31"/>
  <c r="O31" s="1"/>
  <c r="P31" s="1"/>
  <c r="P25"/>
  <c r="O25"/>
  <c r="N25"/>
  <c r="N27" s="1"/>
  <c r="I25"/>
  <c r="I27" s="1"/>
  <c r="H25"/>
  <c r="H27" s="1"/>
  <c r="G25"/>
  <c r="G27" s="1"/>
  <c r="F25"/>
  <c r="F27" s="1"/>
  <c r="E25"/>
  <c r="E27" s="1"/>
  <c r="J24"/>
  <c r="J21"/>
  <c r="N20"/>
  <c r="H20"/>
  <c r="G20"/>
  <c r="F20"/>
  <c r="E20"/>
  <c r="J19"/>
  <c r="M18"/>
  <c r="L18"/>
  <c r="J18"/>
  <c r="M17"/>
  <c r="L17"/>
  <c r="J17"/>
  <c r="O17" s="1"/>
  <c r="P17" s="1"/>
  <c r="I17"/>
  <c r="J16"/>
  <c r="O16" s="1"/>
  <c r="P16" s="1"/>
  <c r="I16"/>
  <c r="M15"/>
  <c r="L15"/>
  <c r="K15"/>
  <c r="J15"/>
  <c r="O15" s="1"/>
  <c r="P15" s="1"/>
  <c r="I15"/>
  <c r="L14"/>
  <c r="J14"/>
  <c r="O14" s="1"/>
  <c r="P14" s="1"/>
  <c r="I14"/>
  <c r="L13"/>
  <c r="J13"/>
  <c r="O13" s="1"/>
  <c r="P13" s="1"/>
  <c r="I13"/>
  <c r="M12"/>
  <c r="L12"/>
  <c r="K12"/>
  <c r="J12"/>
  <c r="O12" s="1"/>
  <c r="P12" s="1"/>
  <c r="I12"/>
  <c r="L11"/>
  <c r="J11"/>
  <c r="O11" s="1"/>
  <c r="P11" s="1"/>
  <c r="I11"/>
  <c r="M10"/>
  <c r="M25" s="1"/>
  <c r="L10"/>
  <c r="L25" s="1"/>
  <c r="K10"/>
  <c r="K25" s="1"/>
  <c r="J10"/>
  <c r="O10" s="1"/>
  <c r="P10" s="1"/>
  <c r="I10"/>
  <c r="M9"/>
  <c r="L9"/>
  <c r="K9"/>
  <c r="J9"/>
  <c r="O9" s="1"/>
  <c r="P9" s="1"/>
  <c r="I9"/>
  <c r="O8"/>
  <c r="M8"/>
  <c r="L8"/>
  <c r="L19" s="1"/>
  <c r="J8"/>
  <c r="J20" s="1"/>
  <c r="I8"/>
  <c r="I20" s="1"/>
  <c r="O20" l="1"/>
  <c r="O39"/>
  <c r="P32"/>
  <c r="P39" s="1"/>
  <c r="O27"/>
  <c r="P8"/>
  <c r="P20" s="1"/>
  <c r="P27" s="1"/>
  <c r="K19"/>
  <c r="K20" s="1"/>
  <c r="K27" s="1"/>
  <c r="M19"/>
  <c r="M20" s="1"/>
  <c r="M27" s="1"/>
  <c r="L20"/>
  <c r="L27" s="1"/>
  <c r="J25"/>
  <c r="J27" s="1"/>
  <c r="J39"/>
</calcChain>
</file>

<file path=xl/sharedStrings.xml><?xml version="1.0" encoding="utf-8"?>
<sst xmlns="http://schemas.openxmlformats.org/spreadsheetml/2006/main" count="363" uniqueCount="140">
  <si>
    <t xml:space="preserve"> </t>
  </si>
  <si>
    <t xml:space="preserve"> “Затверджую”  </t>
  </si>
  <si>
    <t xml:space="preserve">  Ректор ЛДАКМ</t>
  </si>
  <si>
    <t xml:space="preserve">                  </t>
  </si>
  <si>
    <t xml:space="preserve">  ________________Філіппов В.Л.</t>
  </si>
  <si>
    <t>ЗОММ_5</t>
  </si>
  <si>
    <t>ЯНВАРЬ  2012_2013</t>
  </si>
  <si>
    <t xml:space="preserve">РОЗКЛАД  ЗИМОВОЇ  СЕСІЇ  СТУДЕНТІВ  V  КУРСУ </t>
  </si>
  <si>
    <t>ФАКУЛЬТЕТ ОБРАЗОТВОРЧОГО ТА ДЕКОРАТИВНО-ПРИКЛАДНОГО МИСТЕЦТВА ЗАОЧНОЇ ФОРМИ НАВЧАННЯ</t>
  </si>
  <si>
    <t>Часы по учебному плану</t>
  </si>
  <si>
    <t>Часы по факту</t>
  </si>
  <si>
    <t>СПЕЦІАЛІЗАЦІЇ ХУДОЖНЬО-КОСТЮМЕРНЕ ОФОРМЛЕННЯ ТЕАТРАЛЬНИХ ВИСТАВ І КІНО ЗОММ_5</t>
  </si>
  <si>
    <t>Предмет</t>
  </si>
  <si>
    <t>ФИО</t>
  </si>
  <si>
    <t>Шифр</t>
  </si>
  <si>
    <t>Пл/Л</t>
  </si>
  <si>
    <t>Э/З</t>
  </si>
  <si>
    <t>Ф/К</t>
  </si>
  <si>
    <t>Диф</t>
  </si>
  <si>
    <t>Итого</t>
  </si>
  <si>
    <t>Лекции</t>
  </si>
  <si>
    <t>Дата</t>
  </si>
  <si>
    <t>Экз</t>
  </si>
  <si>
    <t>Зачеты</t>
  </si>
  <si>
    <t>Было</t>
  </si>
  <si>
    <t>Всего</t>
  </si>
  <si>
    <t>Итог</t>
  </si>
  <si>
    <t>з 20.01.13 по 07.02.13</t>
  </si>
  <si>
    <t>зомм_5_1</t>
  </si>
  <si>
    <t>Рисунок</t>
  </si>
  <si>
    <t>Борисенко П.М.</t>
  </si>
  <si>
    <t>ри_бр</t>
  </si>
  <si>
    <t>эз</t>
  </si>
  <si>
    <t>вс. 20.01.13</t>
  </si>
  <si>
    <t>Ауд</t>
  </si>
  <si>
    <t>пн. 21.01.13</t>
  </si>
  <si>
    <t>вт.22.01.13</t>
  </si>
  <si>
    <t>ср. 23.01.13</t>
  </si>
  <si>
    <t>чт. 24.01.13</t>
  </si>
  <si>
    <t>пт. 25.01.13</t>
  </si>
  <si>
    <t>сб. 26.01.13</t>
  </si>
  <si>
    <t>Іст. Образ. Мист.</t>
  </si>
  <si>
    <t>ии_ка</t>
  </si>
  <si>
    <t>дз</t>
  </si>
  <si>
    <t>08-00-08-45</t>
  </si>
  <si>
    <t>Проектув. одягу доц.Вороніна М.В.</t>
  </si>
  <si>
    <t>ат/2</t>
  </si>
  <si>
    <t>Педагогічна майстерність (сем)
ст.викл. Кіріченко Л.Г.</t>
  </si>
  <si>
    <t>316/4</t>
  </si>
  <si>
    <t>Метод. Викл. спецдисциплін</t>
  </si>
  <si>
    <t>Саннікова О.С.</t>
  </si>
  <si>
    <t>мт_сн</t>
  </si>
  <si>
    <t>08-50-09-35</t>
  </si>
  <si>
    <t>Методика викладання фахових дисциплін викл.Саннікова О.С.</t>
  </si>
  <si>
    <t>117/3</t>
  </si>
  <si>
    <t>Візаж викл.Сафонова Н.В.</t>
  </si>
  <si>
    <t>Проектування одягу</t>
  </si>
  <si>
    <t>Вороніна М.В.</t>
  </si>
  <si>
    <t>пр_во</t>
  </si>
  <si>
    <t>09-45-10-30</t>
  </si>
  <si>
    <t>Екзамен Рисунок викл.Швидкий А.І.</t>
  </si>
  <si>
    <t>122/3</t>
  </si>
  <si>
    <t>Робота в матер.</t>
  </si>
  <si>
    <t>Жданова В.О.</t>
  </si>
  <si>
    <t>рм_жд</t>
  </si>
  <si>
    <t>10-35-11-20</t>
  </si>
  <si>
    <t xml:space="preserve">  </t>
  </si>
  <si>
    <t>Візаж</t>
  </si>
  <si>
    <t>Сафонова Н.В.</t>
  </si>
  <si>
    <t>вз_жд</t>
  </si>
  <si>
    <t>11-20-12-10</t>
  </si>
  <si>
    <t>Естетичні проб. Моди.</t>
  </si>
  <si>
    <t>ем_сн</t>
  </si>
  <si>
    <t>зч</t>
  </si>
  <si>
    <t>12-15-13-00</t>
  </si>
  <si>
    <t>Історія образотворчого мистецтва (сем) викл. Феденко Н.Г.</t>
  </si>
  <si>
    <t>Робота в матер. викл.Бабій М.М.</t>
  </si>
  <si>
    <t>114/3</t>
  </si>
  <si>
    <t>Естетичні пр.моди викл.Саннікова О.С.</t>
  </si>
  <si>
    <t>Технологія вигот. одягу</t>
  </si>
  <si>
    <t>Семенова В.І.</t>
  </si>
  <si>
    <t>тх_см</t>
  </si>
  <si>
    <t>13-05-13-50</t>
  </si>
  <si>
    <t>д/з Проектув. одягу доц.Вороніна М.В.</t>
  </si>
  <si>
    <t>Залік Естетичні пр.моди викл.Саннікова О.С.</t>
  </si>
  <si>
    <t>14-00-14-45</t>
  </si>
  <si>
    <t>Техн. вигот. одягу викл.Семенова В.І.</t>
  </si>
  <si>
    <t>14-50-15-35</t>
  </si>
  <si>
    <t>Екзамен Техн. вигот. одягу викл.Семенова В.І.</t>
  </si>
  <si>
    <t>15-45-16-30</t>
  </si>
  <si>
    <t>Екзамен Охорона праці в галузі 
доц. Бугайов В.О.</t>
  </si>
  <si>
    <t>110/4</t>
  </si>
  <si>
    <t>16-35-17-20</t>
  </si>
  <si>
    <t>Итого (Спец)</t>
  </si>
  <si>
    <t>17-30-18-15</t>
  </si>
  <si>
    <t>Залік Цивільний захист 
доц. Бугайов В.О.</t>
  </si>
  <si>
    <t>18-20-19-05</t>
  </si>
  <si>
    <t>Пед.майстерність</t>
  </si>
  <si>
    <t>19-15-20-00</t>
  </si>
  <si>
    <t>Цивільний захист</t>
  </si>
  <si>
    <t>20-05-20-50</t>
  </si>
  <si>
    <t>Охорона праці в галузі</t>
  </si>
  <si>
    <t>вс. 27.01.13</t>
  </si>
  <si>
    <t>пн. 28.01.13</t>
  </si>
  <si>
    <t>вт.29.01.13</t>
  </si>
  <si>
    <t>ср. 30.01.13</t>
  </si>
  <si>
    <t>чт. 31.01.13</t>
  </si>
  <si>
    <t>пт. 01.02.13</t>
  </si>
  <si>
    <t>сб. 02.02.13</t>
  </si>
  <si>
    <t>Итого (Соц.Гум)</t>
  </si>
  <si>
    <t>Основи менеджменту мод-го бізнесу викл.Донченко Н.А.</t>
  </si>
  <si>
    <t>Екзамен Методика викладання фахових дисциплін викл.Саннікова О.С.</t>
  </si>
  <si>
    <t>Залік Педагогічна майстерність ст. викл. Кіріченко Л.Г.</t>
  </si>
  <si>
    <t>408/4</t>
  </si>
  <si>
    <t>Залік Історія образотворчого мистецтва  викл. Феденко Н.Г.</t>
  </si>
  <si>
    <t>Основи менеджменту модельного бізнесу/Фотомайстерність</t>
  </si>
  <si>
    <t>Донченко Н.А.</t>
  </si>
  <si>
    <t>Конструювання одягу</t>
  </si>
  <si>
    <t>Нагорна З.В.</t>
  </si>
  <si>
    <t>кд_нг</t>
  </si>
  <si>
    <t>Аксесуари</t>
  </si>
  <si>
    <t>Харламова Т.І.</t>
  </si>
  <si>
    <t>вс. 03.02.13</t>
  </si>
  <si>
    <t>пн. 04.02.13</t>
  </si>
  <si>
    <t>вт.05.02.13</t>
  </si>
  <si>
    <t>ср. 06.02.13</t>
  </si>
  <si>
    <t>чт. 07.02.13</t>
  </si>
  <si>
    <t xml:space="preserve">Итого </t>
  </si>
  <si>
    <t>Констр. одягу ст.викл.Нагорна З.В.</t>
  </si>
  <si>
    <t>Проектування одягу викл.Саннікова О.С.</t>
  </si>
  <si>
    <t>Дней</t>
  </si>
  <si>
    <t>Экзаменов</t>
  </si>
  <si>
    <t>Зачетов</t>
  </si>
  <si>
    <t>Аксесуари викл.Харламова Т.І.</t>
  </si>
  <si>
    <t>Завідувач кафедри</t>
  </si>
  <si>
    <t>М.В. Вороніна</t>
  </si>
  <si>
    <t xml:space="preserve">Декан     </t>
  </si>
  <si>
    <t>О.А. Покладов</t>
  </si>
  <si>
    <t xml:space="preserve">Начальник навчальної частини                                </t>
  </si>
  <si>
    <t>Н.К. Литвиненко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</si>
</sst>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4">
    <font>
      <sz val="10"/>
      <name val="Times New Roman"/>
      <charset val="204"/>
    </font>
    <font>
      <b/>
      <sz val="10"/>
      <name val="Times New Roman"/>
      <family val="1"/>
      <charset val="204"/>
    </font>
    <font>
      <b/>
      <sz val="10"/>
      <name val="Times New Roman"/>
      <charset val="204"/>
    </font>
    <font>
      <b/>
      <sz val="10"/>
      <color indexed="8"/>
      <name val="Times New Roman"/>
      <family val="1"/>
      <charset val="204"/>
    </font>
    <font>
      <b/>
      <sz val="11"/>
      <name val="Arial Narrow"/>
      <family val="2"/>
      <charset val="204"/>
    </font>
    <font>
      <sz val="9"/>
      <name val="Times New Roman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sz val="8"/>
      <name val="Times New Roman"/>
      <family val="1"/>
      <charset val="204"/>
    </font>
    <font>
      <b/>
      <sz val="9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color indexed="48"/>
      <name val="Arial Narrow"/>
      <family val="2"/>
      <charset val="204"/>
    </font>
    <font>
      <b/>
      <sz val="11"/>
      <color indexed="48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7"/>
      <name val="Arial Narrow"/>
      <family val="2"/>
      <charset val="204"/>
    </font>
    <font>
      <sz val="1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11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name val="Arial Narrow"/>
      <family val="2"/>
      <charset val="204"/>
    </font>
    <font>
      <b/>
      <sz val="13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i/>
      <sz val="8"/>
      <name val="Arial Narrow"/>
      <family val="2"/>
      <charset val="204"/>
    </font>
    <font>
      <b/>
      <i/>
      <sz val="11"/>
      <name val="Arial Narrow"/>
      <family val="2"/>
      <charset val="204"/>
    </font>
    <font>
      <b/>
      <i/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b/>
      <i/>
      <sz val="9"/>
      <name val="Arial Narrow"/>
      <family val="2"/>
      <charset val="204"/>
    </font>
    <font>
      <b/>
      <i/>
      <sz val="7"/>
      <color indexed="8"/>
      <name val="Arial Narrow"/>
      <family val="2"/>
      <charset val="204"/>
    </font>
    <font>
      <b/>
      <i/>
      <sz val="9"/>
      <color indexed="8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name val="Arial"/>
      <family val="2"/>
      <charset val="204"/>
    </font>
    <font>
      <b/>
      <sz val="7"/>
      <color indexed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17" fillId="0" borderId="2" xfId="0" applyFont="1" applyFill="1" applyBorder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1" fillId="0" borderId="0" xfId="0" applyFont="1" applyFill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22" fillId="3" borderId="2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 applyProtection="1">
      <alignment horizontal="center" vertical="center" wrapText="1"/>
      <protection locked="0"/>
    </xf>
    <xf numFmtId="0" fontId="31" fillId="3" borderId="2" xfId="0" applyFont="1" applyFill="1" applyBorder="1" applyAlignment="1">
      <alignment vertical="center" wrapText="1"/>
    </xf>
    <xf numFmtId="0" fontId="19" fillId="0" borderId="2" xfId="0" applyFont="1" applyFill="1" applyBorder="1" applyAlignment="1" applyProtection="1">
      <alignment horizontal="right" vertical="center"/>
      <protection locked="0"/>
    </xf>
    <xf numFmtId="0" fontId="32" fillId="3" borderId="7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33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35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2" xfId="0" applyFont="1" applyFill="1" applyBorder="1" applyAlignment="1">
      <alignment vertical="center" wrapText="1"/>
    </xf>
    <xf numFmtId="0" fontId="36" fillId="3" borderId="7" xfId="0" applyFont="1" applyFill="1" applyBorder="1" applyAlignment="1" applyProtection="1">
      <alignment horizontal="center" vertical="center" wrapText="1"/>
      <protection locked="0"/>
    </xf>
    <xf numFmtId="0" fontId="23" fillId="3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36" fillId="3" borderId="8" xfId="0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 applyProtection="1">
      <alignment vertical="center"/>
      <protection locked="0"/>
    </xf>
    <xf numFmtId="14" fontId="33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5_&#1088;&#1072;&#1089;&#1087;_&#1079;&#1072;&#1086;&#1095;_2012_2013_1_&#1089;&#1077;&#1089;&#1080;&#1103;%20&#1087;&#1086;&#1089;&#1083;%20&#1074;&#1072;&#1088;&#1080;&#1072;&#1085;&#109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анк_расп"/>
      <sheetName val="группы"/>
      <sheetName val="педаг_алф нагр"/>
      <sheetName val="зомк_1_2"/>
      <sheetName val="зомс_1"/>
      <sheetName val="зомф_1_1"/>
      <sheetName val="зомк_1_1"/>
      <sheetName val="зомм_1"/>
      <sheetName val="зомс_2"/>
      <sheetName val="зомф_2_1"/>
      <sheetName val="зомк_2_1"/>
      <sheetName val="зомк_2_2"/>
      <sheetName val="зомм_2_1"/>
      <sheetName val="зомс_3"/>
      <sheetName val="зомф_3_1"/>
      <sheetName val="зомк_3_1"/>
      <sheetName val="зомк_3_2"/>
      <sheetName val="омм_3_1"/>
      <sheetName val="все_вместе"/>
      <sheetName val="все вместе 2"/>
      <sheetName val="зомс_4"/>
      <sheetName val="зомф_4_1"/>
      <sheetName val="филь"/>
      <sheetName val="зомк_4_1"/>
      <sheetName val="зомк_4_2"/>
      <sheetName val="для студ"/>
      <sheetName val="зомм_4_1"/>
      <sheetName val="зомс_5_1"/>
      <sheetName val="зомк_5"/>
      <sheetName val="зомк_5_2"/>
      <sheetName val="зомм_5"/>
      <sheetName val="4 курс"/>
      <sheetName val="зомк_4_3"/>
      <sheetName val="все в столбик"/>
      <sheetName val="столбик 2 в работе"/>
      <sheetName val="столбик 1"/>
      <sheetName val="І-ІІкурси"/>
      <sheetName val="сумма часов"/>
      <sheetName val="все по вертикали"/>
      <sheetName val="статистика всех"/>
      <sheetName val="зачеты экзамены все по групп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AM58"/>
  <sheetViews>
    <sheetView showZeros="0" tabSelected="1" view="pageBreakPreview" zoomScale="85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" sqref="C1:Q65536"/>
    </sheetView>
  </sheetViews>
  <sheetFormatPr defaultRowHeight="12.75"/>
  <cols>
    <col min="1" max="1" width="11.83203125" style="8" hidden="1" customWidth="1"/>
    <col min="2" max="3" width="22.83203125" style="8" hidden="1" customWidth="1"/>
    <col min="4" max="4" width="0" style="8" hidden="1" customWidth="1"/>
    <col min="5" max="16" width="7.83203125" style="8" hidden="1" customWidth="1"/>
    <col min="17" max="17" width="3.6640625" style="8" hidden="1" customWidth="1"/>
    <col min="18" max="18" width="4" style="8" customWidth="1"/>
    <col min="19" max="19" width="14.1640625" style="8" customWidth="1"/>
    <col min="20" max="20" width="19.83203125" style="8" customWidth="1"/>
    <col min="21" max="21" width="6.33203125" style="8" customWidth="1"/>
    <col min="22" max="22" width="19.83203125" style="8" customWidth="1"/>
    <col min="23" max="23" width="6.33203125" style="8" customWidth="1"/>
    <col min="24" max="24" width="19.83203125" style="8" customWidth="1"/>
    <col min="25" max="25" width="6.1640625" style="8" customWidth="1"/>
    <col min="26" max="26" width="19.83203125" style="8" customWidth="1"/>
    <col min="27" max="27" width="6.6640625" style="8" bestFit="1" customWidth="1"/>
    <col min="28" max="28" width="19.83203125" style="8" customWidth="1"/>
    <col min="29" max="29" width="6.1640625" style="8" customWidth="1"/>
    <col min="30" max="30" width="20.5" style="8" customWidth="1"/>
    <col min="31" max="31" width="5.83203125" style="8" customWidth="1"/>
    <col min="32" max="32" width="19.83203125" style="8" customWidth="1"/>
    <col min="33" max="33" width="6.1640625" style="8" customWidth="1"/>
    <col min="34" max="34" width="9.6640625" style="8" customWidth="1"/>
    <col min="35" max="35" width="4.1640625" style="8" customWidth="1"/>
    <col min="36" max="16384" width="9.33203125" style="8"/>
  </cols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 t="s">
        <v>0</v>
      </c>
      <c r="J1" s="1"/>
      <c r="K1" s="1"/>
      <c r="L1" s="1"/>
      <c r="M1" s="1"/>
      <c r="N1" s="1"/>
      <c r="O1" s="1" t="s">
        <v>0</v>
      </c>
      <c r="P1" s="1"/>
      <c r="Q1" s="2"/>
      <c r="R1" s="3"/>
      <c r="S1" s="4"/>
      <c r="T1" s="5"/>
      <c r="U1" s="5"/>
      <c r="V1" s="5"/>
      <c r="W1" s="5"/>
      <c r="X1" s="5"/>
      <c r="Y1" s="5"/>
      <c r="Z1" s="1" t="s">
        <v>0</v>
      </c>
      <c r="AA1" s="1"/>
      <c r="AB1" s="5"/>
      <c r="AC1" s="5"/>
      <c r="AD1" s="4" t="s">
        <v>1</v>
      </c>
      <c r="AE1" s="5"/>
      <c r="AF1" s="5"/>
      <c r="AG1" s="5"/>
      <c r="AH1" s="6"/>
      <c r="AI1" s="1"/>
      <c r="AJ1" s="1"/>
      <c r="AK1" s="1"/>
      <c r="AL1" s="7"/>
    </row>
    <row r="2" spans="1:39">
      <c r="A2" s="1"/>
      <c r="B2" s="1" t="s">
        <v>0</v>
      </c>
      <c r="C2" s="2"/>
      <c r="D2" s="1"/>
      <c r="E2" s="1"/>
      <c r="F2" s="1"/>
      <c r="G2" s="1"/>
      <c r="H2" s="2"/>
      <c r="I2" s="1"/>
      <c r="J2" s="2"/>
      <c r="K2" s="2"/>
      <c r="L2" s="2"/>
      <c r="M2" s="2"/>
      <c r="N2" s="2"/>
      <c r="O2" s="1" t="s">
        <v>0</v>
      </c>
      <c r="P2" s="1"/>
      <c r="Q2" s="2"/>
      <c r="R2" s="3"/>
      <c r="S2" s="1"/>
      <c r="T2" s="1"/>
      <c r="U2" s="1"/>
      <c r="V2" s="1"/>
      <c r="W2" s="2"/>
      <c r="X2" s="9" t="s">
        <v>0</v>
      </c>
      <c r="Y2" s="9"/>
      <c r="Z2" s="9"/>
      <c r="AA2" s="2"/>
      <c r="AB2" s="5"/>
      <c r="AC2" s="5"/>
      <c r="AD2" s="10" t="s">
        <v>2</v>
      </c>
      <c r="AE2" s="10"/>
      <c r="AF2" s="10"/>
      <c r="AG2" s="10"/>
      <c r="AH2" s="6"/>
      <c r="AI2" s="1"/>
      <c r="AJ2" s="1"/>
      <c r="AK2" s="1"/>
      <c r="AL2" s="7"/>
    </row>
    <row r="3" spans="1:39">
      <c r="A3" s="1"/>
      <c r="B3" s="1"/>
      <c r="C3" s="1"/>
      <c r="D3" s="1"/>
      <c r="E3" s="1"/>
      <c r="F3" s="1"/>
      <c r="G3" s="11"/>
      <c r="H3" s="1"/>
      <c r="I3" s="1"/>
      <c r="J3" s="1"/>
      <c r="K3" s="1"/>
      <c r="L3" s="1"/>
      <c r="M3" s="1"/>
      <c r="N3" s="1"/>
      <c r="O3" s="1" t="s">
        <v>0</v>
      </c>
      <c r="P3" s="1"/>
      <c r="Q3" s="2"/>
      <c r="R3" s="3"/>
      <c r="S3" s="1"/>
      <c r="T3" s="1"/>
      <c r="U3" s="1"/>
      <c r="V3" s="1"/>
      <c r="W3" s="2"/>
      <c r="X3" s="4" t="s">
        <v>3</v>
      </c>
      <c r="Y3" s="4"/>
      <c r="Z3" s="5"/>
      <c r="AA3" s="4"/>
      <c r="AB3" s="5"/>
      <c r="AC3" s="5"/>
      <c r="AD3" s="10" t="s">
        <v>4</v>
      </c>
      <c r="AE3" s="10"/>
      <c r="AF3" s="10"/>
      <c r="AG3" s="10"/>
      <c r="AH3" s="6"/>
      <c r="AI3" s="1"/>
      <c r="AJ3" s="1"/>
      <c r="AK3" s="1"/>
      <c r="AL3" s="7"/>
    </row>
    <row r="4" spans="1:39" ht="16.5" customHeight="1">
      <c r="A4" s="12"/>
      <c r="B4" s="13" t="s">
        <v>5</v>
      </c>
      <c r="C4" s="14" t="s">
        <v>6</v>
      </c>
      <c r="D4" s="14"/>
      <c r="E4" s="14"/>
      <c r="F4" s="14"/>
      <c r="G4" s="14"/>
      <c r="H4" s="14"/>
      <c r="I4" s="15"/>
      <c r="J4" s="16"/>
      <c r="K4" s="16"/>
      <c r="L4" s="16"/>
      <c r="M4" s="16"/>
      <c r="N4" s="16"/>
      <c r="O4" s="16" t="s">
        <v>0</v>
      </c>
      <c r="P4" s="17" t="s">
        <v>0</v>
      </c>
      <c r="Q4" s="2"/>
      <c r="R4" s="18" t="s">
        <v>0</v>
      </c>
      <c r="S4" s="1" t="s">
        <v>0</v>
      </c>
      <c r="T4" s="9" t="s">
        <v>7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"/>
      <c r="AG4" s="2"/>
      <c r="AH4" s="6"/>
      <c r="AI4" s="1"/>
      <c r="AJ4" s="1"/>
      <c r="AK4" s="1"/>
      <c r="AL4" s="7"/>
    </row>
    <row r="5" spans="1:39" ht="16.5" customHeight="1">
      <c r="A5" s="19"/>
      <c r="B5" s="20"/>
      <c r="C5" s="20"/>
      <c r="D5" s="20"/>
      <c r="E5" s="20"/>
      <c r="F5" s="20"/>
      <c r="G5" s="20"/>
      <c r="H5" s="20"/>
      <c r="I5" s="21"/>
      <c r="J5" s="22"/>
      <c r="K5" s="22"/>
      <c r="L5" s="22"/>
      <c r="M5" s="22"/>
      <c r="N5" s="22"/>
      <c r="O5" s="22"/>
      <c r="P5" s="17"/>
      <c r="Q5" s="2"/>
      <c r="R5" s="18"/>
      <c r="S5" s="9" t="s">
        <v>8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"/>
      <c r="AH5" s="6"/>
      <c r="AI5" s="1" t="s">
        <v>0</v>
      </c>
      <c r="AJ5" s="1"/>
      <c r="AK5" s="1"/>
      <c r="AL5" s="7"/>
    </row>
    <row r="6" spans="1:39" ht="16.5" customHeight="1">
      <c r="A6" s="23"/>
      <c r="B6" s="24"/>
      <c r="C6" s="24"/>
      <c r="D6" s="25" t="s">
        <v>9</v>
      </c>
      <c r="E6" s="26"/>
      <c r="F6" s="26"/>
      <c r="G6" s="26"/>
      <c r="H6" s="26"/>
      <c r="I6" s="27"/>
      <c r="J6" s="25" t="s">
        <v>10</v>
      </c>
      <c r="K6" s="26"/>
      <c r="L6" s="26"/>
      <c r="M6" s="26"/>
      <c r="N6" s="26"/>
      <c r="O6" s="26"/>
      <c r="P6" s="27"/>
      <c r="Q6" s="2"/>
      <c r="R6" s="18"/>
      <c r="S6" s="28">
        <v>0</v>
      </c>
      <c r="T6" s="9" t="s">
        <v>11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29"/>
      <c r="AG6" s="29"/>
      <c r="AH6" s="6"/>
      <c r="AI6" s="1"/>
      <c r="AJ6" s="1"/>
      <c r="AK6" s="1"/>
      <c r="AL6" s="7"/>
    </row>
    <row r="7" spans="1:39" ht="17.25" customHeight="1">
      <c r="A7" s="23"/>
      <c r="B7" s="30" t="s">
        <v>12</v>
      </c>
      <c r="C7" s="30" t="s">
        <v>13</v>
      </c>
      <c r="D7" s="30" t="s">
        <v>14</v>
      </c>
      <c r="E7" s="30" t="s">
        <v>15</v>
      </c>
      <c r="F7" s="30" t="s">
        <v>16</v>
      </c>
      <c r="G7" s="30" t="s">
        <v>17</v>
      </c>
      <c r="H7" s="30" t="s">
        <v>18</v>
      </c>
      <c r="I7" s="30" t="s">
        <v>19</v>
      </c>
      <c r="J7" s="30" t="s">
        <v>20</v>
      </c>
      <c r="K7" s="30" t="s">
        <v>21</v>
      </c>
      <c r="L7" s="30" t="s">
        <v>22</v>
      </c>
      <c r="M7" s="30" t="s">
        <v>23</v>
      </c>
      <c r="N7" s="30" t="s">
        <v>24</v>
      </c>
      <c r="O7" s="30" t="s">
        <v>25</v>
      </c>
      <c r="P7" s="31" t="s">
        <v>26</v>
      </c>
      <c r="Q7" s="2"/>
      <c r="R7" s="18"/>
      <c r="S7" s="28"/>
      <c r="T7" s="32" t="s">
        <v>27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3"/>
      <c r="AG7" s="33"/>
      <c r="AH7" s="34"/>
      <c r="AI7" s="34"/>
      <c r="AJ7" s="34"/>
      <c r="AK7" s="34"/>
      <c r="AL7" s="34"/>
      <c r="AM7" s="34"/>
    </row>
    <row r="8" spans="1:39" ht="24" customHeight="1">
      <c r="A8" s="35" t="s">
        <v>28</v>
      </c>
      <c r="B8" s="36" t="s">
        <v>29</v>
      </c>
      <c r="C8" s="36" t="s">
        <v>30</v>
      </c>
      <c r="D8" s="37" t="s">
        <v>31</v>
      </c>
      <c r="E8" s="38">
        <v>10</v>
      </c>
      <c r="F8" s="39">
        <v>2</v>
      </c>
      <c r="G8" s="39" t="s">
        <v>32</v>
      </c>
      <c r="H8" s="37"/>
      <c r="I8" s="39">
        <f>F8+E8</f>
        <v>12</v>
      </c>
      <c r="J8" s="37">
        <f>COUNTIF($T$9:$AI$39,"Рисунок викл.Швидкий А.І.")+COUNTIF($T$9:$AI$39,"Екзамен Рисунок викл.Швидкий А.І.")</f>
        <v>2</v>
      </c>
      <c r="K8" s="37" t="s">
        <v>0</v>
      </c>
      <c r="L8" s="37" t="str">
        <f t="shared" ref="L8:L15" si="0">CONCATENATE(D8,"_",G8)</f>
        <v>ри_бр_эз</v>
      </c>
      <c r="M8" s="37">
        <f>COUNTIF($T$9:$AF$39,"З_ОсК_Ни")</f>
        <v>0</v>
      </c>
      <c r="N8" s="37">
        <v>10</v>
      </c>
      <c r="O8" s="37">
        <f>N8+J8</f>
        <v>12</v>
      </c>
      <c r="P8" s="39">
        <f t="shared" ref="P8:P17" si="1">O8-I8</f>
        <v>0</v>
      </c>
      <c r="Q8" s="40">
        <v>1</v>
      </c>
      <c r="R8" s="41"/>
      <c r="S8" s="42"/>
      <c r="T8" s="43" t="s">
        <v>33</v>
      </c>
      <c r="U8" s="43" t="s">
        <v>34</v>
      </c>
      <c r="V8" s="44" t="s">
        <v>35</v>
      </c>
      <c r="W8" s="43" t="s">
        <v>34</v>
      </c>
      <c r="X8" s="44" t="s">
        <v>36</v>
      </c>
      <c r="Y8" s="43" t="s">
        <v>34</v>
      </c>
      <c r="Z8" s="44" t="s">
        <v>37</v>
      </c>
      <c r="AA8" s="43" t="s">
        <v>34</v>
      </c>
      <c r="AB8" s="43" t="s">
        <v>38</v>
      </c>
      <c r="AC8" s="43" t="s">
        <v>34</v>
      </c>
      <c r="AD8" s="43" t="s">
        <v>39</v>
      </c>
      <c r="AE8" s="43" t="s">
        <v>34</v>
      </c>
      <c r="AF8" s="44" t="s">
        <v>40</v>
      </c>
      <c r="AG8" s="43" t="s">
        <v>34</v>
      </c>
      <c r="AH8" s="45"/>
      <c r="AI8" s="46">
        <v>0</v>
      </c>
      <c r="AJ8" s="47"/>
      <c r="AK8" s="48"/>
      <c r="AL8" s="49"/>
      <c r="AM8" s="49"/>
    </row>
    <row r="9" spans="1:39" ht="30" customHeight="1">
      <c r="A9" s="35" t="s">
        <v>28</v>
      </c>
      <c r="B9" s="36" t="s">
        <v>41</v>
      </c>
      <c r="C9" s="36"/>
      <c r="D9" s="37" t="s">
        <v>42</v>
      </c>
      <c r="E9" s="38">
        <v>7</v>
      </c>
      <c r="F9" s="39"/>
      <c r="G9" s="39" t="s">
        <v>43</v>
      </c>
      <c r="H9" s="37"/>
      <c r="I9" s="39">
        <f>F9+E9</f>
        <v>7</v>
      </c>
      <c r="J9" s="37">
        <f>COUNTIF($T$9:$AI$39,"Історія образотворчого мистецтва (сем) викл. Феденко Н.Г.")*2+COUNTIF($T$9:$AI$39,"Залік Історія образотворчого мистецтва  викл. Феденко Н.Г.")</f>
        <v>5</v>
      </c>
      <c r="K9" s="37">
        <f>COUNTIF($T$9:$AF$39,"Ко_ж_Ни")</f>
        <v>0</v>
      </c>
      <c r="L9" s="37" t="str">
        <f t="shared" si="0"/>
        <v>ии_ка_дз</v>
      </c>
      <c r="M9" s="37">
        <f>COUNTIF($T$9:$AF$39,"З_ж_Ни")</f>
        <v>0</v>
      </c>
      <c r="N9" s="37">
        <v>2</v>
      </c>
      <c r="O9" s="37">
        <f>N9+J9</f>
        <v>7</v>
      </c>
      <c r="P9" s="39">
        <f t="shared" si="1"/>
        <v>0</v>
      </c>
      <c r="Q9" s="40">
        <v>1</v>
      </c>
      <c r="R9" s="41">
        <v>1</v>
      </c>
      <c r="S9" s="50" t="s">
        <v>44</v>
      </c>
      <c r="T9" s="51"/>
      <c r="U9" s="52"/>
      <c r="V9" s="53" t="s">
        <v>45</v>
      </c>
      <c r="W9" s="54" t="s">
        <v>46</v>
      </c>
      <c r="X9" s="55" t="s">
        <v>47</v>
      </c>
      <c r="Y9" s="56" t="s">
        <v>48</v>
      </c>
      <c r="Z9" s="51"/>
      <c r="AA9" s="52"/>
      <c r="AB9" s="57"/>
      <c r="AC9" s="58"/>
      <c r="AD9" s="51"/>
      <c r="AE9" s="52"/>
      <c r="AF9" s="59"/>
      <c r="AG9" s="60"/>
      <c r="AH9" s="61"/>
      <c r="AI9" s="62"/>
      <c r="AJ9" s="63"/>
      <c r="AK9" s="64"/>
    </row>
    <row r="10" spans="1:39" ht="30" customHeight="1">
      <c r="A10" s="35" t="s">
        <v>28</v>
      </c>
      <c r="B10" s="36" t="s">
        <v>49</v>
      </c>
      <c r="C10" s="65" t="s">
        <v>50</v>
      </c>
      <c r="D10" s="37" t="s">
        <v>51</v>
      </c>
      <c r="E10" s="38">
        <v>7</v>
      </c>
      <c r="F10" s="39">
        <v>2</v>
      </c>
      <c r="G10" s="39" t="s">
        <v>32</v>
      </c>
      <c r="H10" s="37"/>
      <c r="I10" s="39">
        <f>F10+E10</f>
        <v>9</v>
      </c>
      <c r="J10" s="37">
        <f>COUNTIF($T$9:$AI$39,"Методика викладання фахових дисциплін викл.Саннікова О.С.")+COUNTIF($T$9:$AI$39,"Екзамен Методика викладання фахових дисциплін викл.Саннікова О.С.")</f>
        <v>5</v>
      </c>
      <c r="K10" s="37">
        <f>COUNTIF($S$9:$AG$39,"Ко_ии_фи")</f>
        <v>0</v>
      </c>
      <c r="L10" s="37" t="str">
        <f t="shared" si="0"/>
        <v>мт_сн_эз</v>
      </c>
      <c r="M10" s="37">
        <f>COUNTIF($S$9:$AG$39,"З_ии_фи")</f>
        <v>0</v>
      </c>
      <c r="N10" s="37">
        <v>4</v>
      </c>
      <c r="O10" s="37">
        <f>N10+J10</f>
        <v>9</v>
      </c>
      <c r="P10" s="39">
        <f t="shared" si="1"/>
        <v>0</v>
      </c>
      <c r="Q10" s="40">
        <v>1</v>
      </c>
      <c r="R10" s="41">
        <v>2</v>
      </c>
      <c r="S10" s="50" t="s">
        <v>52</v>
      </c>
      <c r="T10" s="51"/>
      <c r="U10" s="52"/>
      <c r="V10" s="53" t="s">
        <v>45</v>
      </c>
      <c r="W10" s="54" t="s">
        <v>46</v>
      </c>
      <c r="X10" s="66"/>
      <c r="Y10" s="67"/>
      <c r="Z10" s="51"/>
      <c r="AA10" s="52"/>
      <c r="AB10" s="68" t="s">
        <v>53</v>
      </c>
      <c r="AC10" s="69" t="s">
        <v>54</v>
      </c>
      <c r="AD10" s="70" t="s">
        <v>55</v>
      </c>
      <c r="AE10" s="69" t="s">
        <v>54</v>
      </c>
      <c r="AF10" s="59"/>
      <c r="AG10" s="60"/>
      <c r="AH10" s="61"/>
      <c r="AI10" s="62"/>
      <c r="AJ10" s="63"/>
      <c r="AK10" s="64"/>
    </row>
    <row r="11" spans="1:39" ht="30" customHeight="1">
      <c r="A11" s="35" t="s">
        <v>28</v>
      </c>
      <c r="B11" s="65" t="s">
        <v>56</v>
      </c>
      <c r="C11" s="65" t="s">
        <v>57</v>
      </c>
      <c r="D11" s="37" t="s">
        <v>58</v>
      </c>
      <c r="E11" s="38">
        <v>17</v>
      </c>
      <c r="F11" s="39"/>
      <c r="G11" s="71" t="s">
        <v>43</v>
      </c>
      <c r="H11" s="72"/>
      <c r="I11" s="39">
        <f>F11+E11</f>
        <v>17</v>
      </c>
      <c r="J11" s="37">
        <f>COUNTIF($T$9:$AI$39,"Проектув. одягу доц.Вороніна М.В.")+COUNTIF($T$9:$AI$39,"д/з Проектув. одягу доц.Вороніна М.В.")</f>
        <v>9</v>
      </c>
      <c r="K11" s="72"/>
      <c r="L11" s="37" t="str">
        <f t="shared" si="0"/>
        <v>пр_во_дз</v>
      </c>
      <c r="M11" s="72"/>
      <c r="N11" s="37">
        <v>8</v>
      </c>
      <c r="O11" s="37">
        <f t="shared" ref="O11:O17" si="2">N11+J11</f>
        <v>17</v>
      </c>
      <c r="P11" s="39">
        <f t="shared" si="1"/>
        <v>0</v>
      </c>
      <c r="Q11" s="40">
        <v>1</v>
      </c>
      <c r="R11" s="41">
        <v>3</v>
      </c>
      <c r="S11" s="50" t="s">
        <v>59</v>
      </c>
      <c r="T11" s="51"/>
      <c r="U11" s="52"/>
      <c r="V11" s="53" t="s">
        <v>45</v>
      </c>
      <c r="W11" s="54" t="s">
        <v>46</v>
      </c>
      <c r="X11" s="55" t="s">
        <v>47</v>
      </c>
      <c r="Y11" s="56" t="s">
        <v>48</v>
      </c>
      <c r="Z11" s="73" t="s">
        <v>60</v>
      </c>
      <c r="AA11" s="74" t="s">
        <v>61</v>
      </c>
      <c r="AB11" s="68" t="s">
        <v>53</v>
      </c>
      <c r="AC11" s="69" t="s">
        <v>54</v>
      </c>
      <c r="AD11" s="70" t="s">
        <v>55</v>
      </c>
      <c r="AE11" s="69" t="s">
        <v>54</v>
      </c>
      <c r="AF11" s="51"/>
      <c r="AG11" s="52"/>
      <c r="AH11" s="61"/>
      <c r="AI11" s="62"/>
      <c r="AJ11" s="63"/>
      <c r="AK11" s="64"/>
    </row>
    <row r="12" spans="1:39" ht="30" customHeight="1">
      <c r="A12" s="35" t="s">
        <v>28</v>
      </c>
      <c r="B12" s="36" t="s">
        <v>62</v>
      </c>
      <c r="C12" s="36" t="s">
        <v>63</v>
      </c>
      <c r="D12" s="37" t="s">
        <v>64</v>
      </c>
      <c r="E12" s="38">
        <v>7</v>
      </c>
      <c r="F12" s="39"/>
      <c r="G12" s="71"/>
      <c r="H12" s="37"/>
      <c r="I12" s="39">
        <f>E12+F12</f>
        <v>7</v>
      </c>
      <c r="J12" s="37">
        <f>COUNTIF($T$9:$AI$39,"Робота в матер. викл.Бабій М.М.")</f>
        <v>3</v>
      </c>
      <c r="K12" s="37">
        <f>COUNTIF($T$9:$AF$39,"Ко_Кск_Пя")</f>
        <v>0</v>
      </c>
      <c r="L12" s="37" t="str">
        <f t="shared" si="0"/>
        <v>рм_жд_</v>
      </c>
      <c r="M12" s="37">
        <f>COUNTIF($T$9:$AF$39,"З_Кск_Пя")</f>
        <v>0</v>
      </c>
      <c r="N12" s="37">
        <v>4</v>
      </c>
      <c r="O12" s="37">
        <f t="shared" si="2"/>
        <v>7</v>
      </c>
      <c r="P12" s="39">
        <f t="shared" si="1"/>
        <v>0</v>
      </c>
      <c r="Q12" s="40">
        <v>1</v>
      </c>
      <c r="R12" s="41">
        <v>4</v>
      </c>
      <c r="S12" s="50" t="s">
        <v>65</v>
      </c>
      <c r="T12" s="51"/>
      <c r="U12" s="52"/>
      <c r="V12" s="53" t="s">
        <v>45</v>
      </c>
      <c r="W12" s="54" t="s">
        <v>46</v>
      </c>
      <c r="X12" s="66"/>
      <c r="Y12" s="67"/>
      <c r="Z12" s="73" t="s">
        <v>60</v>
      </c>
      <c r="AA12" s="74" t="s">
        <v>61</v>
      </c>
      <c r="AB12" s="68" t="s">
        <v>53</v>
      </c>
      <c r="AC12" s="69" t="s">
        <v>54</v>
      </c>
      <c r="AD12" s="70" t="s">
        <v>55</v>
      </c>
      <c r="AE12" s="69" t="s">
        <v>54</v>
      </c>
      <c r="AF12" s="51"/>
      <c r="AG12" s="52"/>
      <c r="AH12" s="61"/>
      <c r="AI12" s="62"/>
      <c r="AJ12" s="63" t="s">
        <v>66</v>
      </c>
      <c r="AK12" s="64" t="s">
        <v>0</v>
      </c>
    </row>
    <row r="13" spans="1:39" ht="21" customHeight="1">
      <c r="A13" s="35" t="s">
        <v>28</v>
      </c>
      <c r="B13" s="36" t="s">
        <v>67</v>
      </c>
      <c r="C13" s="36" t="s">
        <v>68</v>
      </c>
      <c r="D13" s="37" t="s">
        <v>69</v>
      </c>
      <c r="E13" s="38">
        <v>7</v>
      </c>
      <c r="F13" s="39"/>
      <c r="G13" s="71"/>
      <c r="H13" s="72"/>
      <c r="I13" s="39">
        <f>E13+F13</f>
        <v>7</v>
      </c>
      <c r="J13" s="37">
        <f>COUNTIF($T$9:$AI$28,"Візаж викл.Сафонова Н.В.")</f>
        <v>3</v>
      </c>
      <c r="K13" s="72"/>
      <c r="L13" s="37" t="str">
        <f t="shared" si="0"/>
        <v>вз_жд_</v>
      </c>
      <c r="M13" s="72"/>
      <c r="N13" s="37">
        <v>4</v>
      </c>
      <c r="O13" s="37">
        <f t="shared" si="2"/>
        <v>7</v>
      </c>
      <c r="P13" s="39">
        <f t="shared" si="1"/>
        <v>0</v>
      </c>
      <c r="Q13" s="40">
        <v>1</v>
      </c>
      <c r="R13" s="41"/>
      <c r="S13" s="75" t="s">
        <v>70</v>
      </c>
      <c r="T13" s="76"/>
      <c r="U13" s="77"/>
      <c r="V13" s="78"/>
      <c r="W13" s="77"/>
      <c r="X13" s="76"/>
      <c r="Y13" s="77"/>
      <c r="Z13" s="76"/>
      <c r="AA13" s="77"/>
      <c r="AB13" s="79"/>
      <c r="AC13" s="80"/>
      <c r="AD13" s="76"/>
      <c r="AE13" s="77"/>
      <c r="AF13" s="81"/>
      <c r="AG13" s="82"/>
      <c r="AH13" s="61"/>
      <c r="AI13" s="62"/>
      <c r="AJ13" s="63"/>
      <c r="AK13" s="64"/>
    </row>
    <row r="14" spans="1:39" ht="30" customHeight="1">
      <c r="A14" s="35" t="s">
        <v>28</v>
      </c>
      <c r="B14" s="36" t="s">
        <v>71</v>
      </c>
      <c r="C14" s="65" t="s">
        <v>50</v>
      </c>
      <c r="D14" s="37" t="s">
        <v>72</v>
      </c>
      <c r="E14" s="38">
        <v>7</v>
      </c>
      <c r="F14" s="39"/>
      <c r="G14" s="71" t="s">
        <v>73</v>
      </c>
      <c r="H14" s="72"/>
      <c r="I14" s="39">
        <f>E14+F14</f>
        <v>7</v>
      </c>
      <c r="J14" s="37">
        <f>COUNTIF($T$9:$AI$39,"Естетичні пр.моди викл.Саннікова О.С.")+COUNTIF($T$9:$AI$39,"Залік Естетичні пр.моди викл.Саннікова О.С.")</f>
        <v>3</v>
      </c>
      <c r="K14" s="72"/>
      <c r="L14" s="37" t="str">
        <f t="shared" si="0"/>
        <v>ем_сн_зч</v>
      </c>
      <c r="M14" s="72"/>
      <c r="N14" s="37">
        <v>4</v>
      </c>
      <c r="O14" s="37">
        <f t="shared" si="2"/>
        <v>7</v>
      </c>
      <c r="P14" s="39">
        <f t="shared" si="1"/>
        <v>0</v>
      </c>
      <c r="Q14" s="40">
        <v>1</v>
      </c>
      <c r="R14" s="41">
        <v>5</v>
      </c>
      <c r="S14" s="50" t="s">
        <v>74</v>
      </c>
      <c r="T14" s="51"/>
      <c r="U14" s="83"/>
      <c r="V14" s="53" t="s">
        <v>45</v>
      </c>
      <c r="W14" s="54" t="s">
        <v>46</v>
      </c>
      <c r="X14" s="55" t="s">
        <v>75</v>
      </c>
      <c r="Y14" s="56" t="s">
        <v>48</v>
      </c>
      <c r="Z14" s="53" t="s">
        <v>45</v>
      </c>
      <c r="AA14" s="54" t="s">
        <v>46</v>
      </c>
      <c r="AB14" s="53" t="s">
        <v>76</v>
      </c>
      <c r="AC14" s="69" t="s">
        <v>77</v>
      </c>
      <c r="AD14" s="53" t="s">
        <v>78</v>
      </c>
      <c r="AE14" s="69" t="s">
        <v>54</v>
      </c>
      <c r="AF14" s="51"/>
      <c r="AG14" s="52"/>
      <c r="AH14" s="61"/>
      <c r="AI14" s="62"/>
      <c r="AJ14" s="63" t="s">
        <v>0</v>
      </c>
      <c r="AK14" s="64"/>
    </row>
    <row r="15" spans="1:39" ht="30" customHeight="1">
      <c r="A15" s="35" t="s">
        <v>28</v>
      </c>
      <c r="B15" s="36" t="s">
        <v>79</v>
      </c>
      <c r="C15" s="36" t="s">
        <v>80</v>
      </c>
      <c r="D15" s="37" t="s">
        <v>81</v>
      </c>
      <c r="E15" s="38">
        <v>7</v>
      </c>
      <c r="F15" s="39">
        <v>2</v>
      </c>
      <c r="G15" s="39" t="s">
        <v>32</v>
      </c>
      <c r="H15" s="37"/>
      <c r="I15" s="39">
        <f>E15+F15</f>
        <v>9</v>
      </c>
      <c r="J15" s="37">
        <f>COUNTIF($T$9:$AI$39,"Техн. вигот. одягу викл.Семенова В.І.")+COUNTIF($T$9:$AI$39,"Екзамен Техн. вигот. одягу викл.Семенова В.І.")</f>
        <v>5</v>
      </c>
      <c r="K15" s="37">
        <f>COUNTIF($T$9:$AF$39,"Ко_Кск_Пя")</f>
        <v>0</v>
      </c>
      <c r="L15" s="37" t="str">
        <f t="shared" si="0"/>
        <v>тх_см_эз</v>
      </c>
      <c r="M15" s="37">
        <f>COUNTIF($T$9:$AF$39,"З_Кск_Пя")</f>
        <v>0</v>
      </c>
      <c r="N15" s="37">
        <v>4</v>
      </c>
      <c r="O15" s="37">
        <f t="shared" si="2"/>
        <v>9</v>
      </c>
      <c r="P15" s="39">
        <f>O15-I15</f>
        <v>0</v>
      </c>
      <c r="Q15" s="84">
        <v>1</v>
      </c>
      <c r="R15" s="41">
        <v>6</v>
      </c>
      <c r="S15" s="50" t="s">
        <v>82</v>
      </c>
      <c r="T15" s="51"/>
      <c r="U15" s="83"/>
      <c r="V15" s="53" t="s">
        <v>45</v>
      </c>
      <c r="W15" s="54" t="s">
        <v>46</v>
      </c>
      <c r="X15" s="66"/>
      <c r="Y15" s="67"/>
      <c r="Z15" s="73" t="s">
        <v>83</v>
      </c>
      <c r="AA15" s="74" t="s">
        <v>46</v>
      </c>
      <c r="AB15" s="53" t="s">
        <v>76</v>
      </c>
      <c r="AC15" s="69" t="s">
        <v>77</v>
      </c>
      <c r="AD15" s="85" t="s">
        <v>84</v>
      </c>
      <c r="AE15" s="86" t="s">
        <v>54</v>
      </c>
      <c r="AF15" s="51"/>
      <c r="AG15" s="52"/>
      <c r="AH15" s="61"/>
      <c r="AI15" s="62"/>
      <c r="AJ15" s="63"/>
      <c r="AK15" s="64"/>
    </row>
    <row r="16" spans="1:39" ht="30" customHeight="1">
      <c r="A16" s="35" t="s">
        <v>28</v>
      </c>
      <c r="B16" s="36">
        <v>0</v>
      </c>
      <c r="C16" s="36">
        <v>0</v>
      </c>
      <c r="D16" s="37">
        <v>0</v>
      </c>
      <c r="E16" s="38">
        <v>0</v>
      </c>
      <c r="F16" s="39"/>
      <c r="G16" s="39"/>
      <c r="H16" s="37"/>
      <c r="I16" s="39">
        <f>F16+E16</f>
        <v>0</v>
      </c>
      <c r="J16" s="37">
        <f>COUNTIF($T$9:$AI$39,"пг_аф")</f>
        <v>0</v>
      </c>
      <c r="K16" s="37"/>
      <c r="L16" s="37"/>
      <c r="M16" s="37"/>
      <c r="N16" s="37">
        <v>0</v>
      </c>
      <c r="O16" s="37">
        <f t="shared" si="2"/>
        <v>0</v>
      </c>
      <c r="P16" s="39">
        <f t="shared" si="1"/>
        <v>0</v>
      </c>
      <c r="Q16" s="84"/>
      <c r="R16" s="41">
        <v>7</v>
      </c>
      <c r="S16" s="50" t="s">
        <v>85</v>
      </c>
      <c r="T16" s="51"/>
      <c r="U16" s="52"/>
      <c r="V16" s="53" t="s">
        <v>86</v>
      </c>
      <c r="W16" s="54" t="s">
        <v>46</v>
      </c>
      <c r="X16" s="55" t="s">
        <v>75</v>
      </c>
      <c r="Y16" s="56" t="s">
        <v>48</v>
      </c>
      <c r="Z16" s="73" t="s">
        <v>83</v>
      </c>
      <c r="AA16" s="74" t="s">
        <v>46</v>
      </c>
      <c r="AB16" s="51"/>
      <c r="AC16" s="52"/>
      <c r="AD16" s="85" t="s">
        <v>84</v>
      </c>
      <c r="AE16" s="86" t="s">
        <v>54</v>
      </c>
      <c r="AF16" s="51"/>
      <c r="AG16" s="52"/>
      <c r="AH16" s="61"/>
      <c r="AI16" s="62"/>
      <c r="AJ16" s="63"/>
      <c r="AK16" s="64"/>
    </row>
    <row r="17" spans="1:37" ht="30" customHeight="1">
      <c r="A17" s="35" t="s">
        <v>28</v>
      </c>
      <c r="B17" s="36">
        <v>0</v>
      </c>
      <c r="C17" s="36">
        <v>0</v>
      </c>
      <c r="D17" s="37">
        <v>0</v>
      </c>
      <c r="E17" s="38">
        <v>0</v>
      </c>
      <c r="F17" s="39">
        <v>0</v>
      </c>
      <c r="G17" s="39">
        <v>0</v>
      </c>
      <c r="H17" s="37"/>
      <c r="I17" s="39">
        <f>F17+E17</f>
        <v>0</v>
      </c>
      <c r="J17" s="37">
        <f>COUNTIF($T$9:$AI$39,"рк_фи")</f>
        <v>0</v>
      </c>
      <c r="K17" s="37"/>
      <c r="L17" s="37">
        <f>COUNTIF($T$9:$AF$39,"Е_Цв_Се")</f>
        <v>0</v>
      </c>
      <c r="M17" s="37">
        <f>COUNTIF($T$9:$AF$39,"З_Цв_Се")</f>
        <v>0</v>
      </c>
      <c r="N17" s="37">
        <v>0</v>
      </c>
      <c r="O17" s="37">
        <f t="shared" si="2"/>
        <v>0</v>
      </c>
      <c r="P17" s="39">
        <f t="shared" si="1"/>
        <v>0</v>
      </c>
      <c r="Q17" s="84"/>
      <c r="R17" s="41">
        <v>8</v>
      </c>
      <c r="S17" s="50" t="s">
        <v>87</v>
      </c>
      <c r="T17" s="51"/>
      <c r="U17" s="52"/>
      <c r="V17" s="53" t="s">
        <v>86</v>
      </c>
      <c r="W17" s="54" t="s">
        <v>46</v>
      </c>
      <c r="X17" s="66"/>
      <c r="Y17" s="67"/>
      <c r="Z17" s="85" t="s">
        <v>88</v>
      </c>
      <c r="AA17" s="74" t="s">
        <v>46</v>
      </c>
      <c r="AB17" s="51"/>
      <c r="AC17" s="52"/>
      <c r="AD17" s="51"/>
      <c r="AE17" s="52"/>
      <c r="AF17" s="51"/>
      <c r="AG17" s="52"/>
      <c r="AH17" s="61"/>
      <c r="AI17" s="62"/>
      <c r="AJ17" s="63"/>
      <c r="AK17" s="64"/>
    </row>
    <row r="18" spans="1:37" ht="30" customHeight="1">
      <c r="A18" s="35" t="s">
        <v>28</v>
      </c>
      <c r="B18" s="36" t="s">
        <v>0</v>
      </c>
      <c r="C18" s="36"/>
      <c r="D18" s="37"/>
      <c r="E18" s="38"/>
      <c r="F18" s="39"/>
      <c r="G18" s="39"/>
      <c r="H18" s="37"/>
      <c r="I18" s="39"/>
      <c r="J18" s="37">
        <f>COUNTIF($T$9:$AF$39,"ОсК_Ни")</f>
        <v>0</v>
      </c>
      <c r="K18" s="37"/>
      <c r="L18" s="37">
        <f>COUNTIF($T$9:$AF$39,"Е_Шр_Шв")</f>
        <v>0</v>
      </c>
      <c r="M18" s="37">
        <f>COUNTIF($T$9:$AF$39,"З_Шр_Шв")</f>
        <v>0</v>
      </c>
      <c r="N18" s="37"/>
      <c r="O18" s="37"/>
      <c r="P18" s="87"/>
      <c r="Q18" s="84"/>
      <c r="R18" s="41">
        <v>9</v>
      </c>
      <c r="S18" s="50" t="s">
        <v>89</v>
      </c>
      <c r="T18" s="51"/>
      <c r="U18" s="52"/>
      <c r="V18" s="53" t="s">
        <v>86</v>
      </c>
      <c r="W18" s="54" t="s">
        <v>46</v>
      </c>
      <c r="X18" s="88" t="s">
        <v>90</v>
      </c>
      <c r="Y18" s="88" t="s">
        <v>91</v>
      </c>
      <c r="Z18" s="85" t="s">
        <v>88</v>
      </c>
      <c r="AA18" s="74" t="s">
        <v>46</v>
      </c>
      <c r="AB18" s="51"/>
      <c r="AC18" s="52"/>
      <c r="AD18" s="89"/>
      <c r="AE18" s="89"/>
      <c r="AF18" s="89"/>
      <c r="AG18" s="89"/>
      <c r="AH18" s="61"/>
      <c r="AI18" s="62"/>
      <c r="AJ18" s="63"/>
      <c r="AK18" s="64" t="s">
        <v>0</v>
      </c>
    </row>
    <row r="19" spans="1:37" ht="30" customHeight="1">
      <c r="A19" s="35" t="s">
        <v>28</v>
      </c>
      <c r="B19" s="36"/>
      <c r="C19" s="36"/>
      <c r="D19" s="37"/>
      <c r="E19" s="38"/>
      <c r="F19" s="39"/>
      <c r="G19" s="39"/>
      <c r="H19" s="37"/>
      <c r="I19" s="39"/>
      <c r="J19" s="37">
        <f>COUNTIF($T$9:$AF$39,"Рис_Гуз")</f>
        <v>0</v>
      </c>
      <c r="K19" s="38">
        <f>SUM(K8:K18)</f>
        <v>0</v>
      </c>
      <c r="L19" s="38">
        <f>SUM(L8:L18)</f>
        <v>0</v>
      </c>
      <c r="M19" s="38">
        <f>SUM(M8:M18)</f>
        <v>0</v>
      </c>
      <c r="N19" s="38"/>
      <c r="O19" s="38"/>
      <c r="P19" s="87"/>
      <c r="Q19" s="84"/>
      <c r="R19" s="41">
        <v>10</v>
      </c>
      <c r="S19" s="50" t="s">
        <v>92</v>
      </c>
      <c r="T19" s="51"/>
      <c r="U19" s="52"/>
      <c r="V19" s="51"/>
      <c r="W19" s="52"/>
      <c r="X19" s="90"/>
      <c r="Y19" s="90"/>
      <c r="Z19" s="91"/>
      <c r="AA19" s="52"/>
      <c r="AB19" s="51"/>
      <c r="AC19" s="52"/>
      <c r="AD19" s="89"/>
      <c r="AE19" s="89"/>
      <c r="AF19" s="51"/>
      <c r="AG19" s="54"/>
      <c r="AH19" s="61"/>
      <c r="AI19" s="62"/>
      <c r="AJ19" s="63"/>
      <c r="AK19" s="64"/>
    </row>
    <row r="20" spans="1:37" ht="30" customHeight="1">
      <c r="A20" s="35" t="s">
        <v>28</v>
      </c>
      <c r="B20" s="92" t="s">
        <v>93</v>
      </c>
      <c r="C20" s="92"/>
      <c r="D20" s="38" t="s">
        <v>0</v>
      </c>
      <c r="E20" s="38">
        <f t="shared" ref="E20:M20" si="3">SUM(E8:E19)</f>
        <v>69</v>
      </c>
      <c r="F20" s="38">
        <f>SUM(F8:F19)</f>
        <v>6</v>
      </c>
      <c r="G20" s="38">
        <f>SUM(G8:G19)</f>
        <v>0</v>
      </c>
      <c r="H20" s="38">
        <f t="shared" si="3"/>
        <v>0</v>
      </c>
      <c r="I20" s="38">
        <f t="shared" si="3"/>
        <v>75</v>
      </c>
      <c r="J20" s="38">
        <f t="shared" si="3"/>
        <v>35</v>
      </c>
      <c r="K20" s="38">
        <f t="shared" si="3"/>
        <v>0</v>
      </c>
      <c r="L20" s="38">
        <f t="shared" si="3"/>
        <v>0</v>
      </c>
      <c r="M20" s="38">
        <f t="shared" si="3"/>
        <v>0</v>
      </c>
      <c r="N20" s="38">
        <f>SUM(N8:N19)</f>
        <v>40</v>
      </c>
      <c r="O20" s="38">
        <f>SUM(O8:O19)</f>
        <v>75</v>
      </c>
      <c r="P20" s="39">
        <f>SUM(P8:P19)</f>
        <v>0</v>
      </c>
      <c r="Q20" s="84"/>
      <c r="R20" s="41">
        <v>11</v>
      </c>
      <c r="S20" s="93" t="s">
        <v>94</v>
      </c>
      <c r="T20" s="51"/>
      <c r="U20" s="54"/>
      <c r="V20" s="51"/>
      <c r="W20" s="54"/>
      <c r="X20" s="88" t="s">
        <v>95</v>
      </c>
      <c r="Y20" s="88" t="s">
        <v>91</v>
      </c>
      <c r="Z20" s="51"/>
      <c r="AA20" s="54"/>
      <c r="AB20" s="51"/>
      <c r="AC20" s="52"/>
      <c r="AD20" s="89"/>
      <c r="AE20" s="89"/>
      <c r="AF20" s="51"/>
      <c r="AG20" s="54"/>
      <c r="AH20" s="61"/>
      <c r="AI20" s="62"/>
      <c r="AJ20" s="63"/>
      <c r="AK20" s="64"/>
    </row>
    <row r="21" spans="1:37" ht="30" customHeight="1">
      <c r="A21" s="35" t="s">
        <v>28</v>
      </c>
      <c r="B21" s="92"/>
      <c r="C21" s="92"/>
      <c r="D21" s="37"/>
      <c r="E21" s="38"/>
      <c r="F21" s="38"/>
      <c r="G21" s="38"/>
      <c r="H21" s="38"/>
      <c r="I21" s="38"/>
      <c r="J21" s="37">
        <f>COUNTIF($T$9:$AF$39,"оэ_ба")+COUNTIF($T$9:$AF$39,"оэ_ба")</f>
        <v>0</v>
      </c>
      <c r="K21" s="38"/>
      <c r="L21" s="38"/>
      <c r="M21" s="38"/>
      <c r="N21" s="38"/>
      <c r="O21" s="38"/>
      <c r="P21" s="39"/>
      <c r="Q21" s="84"/>
      <c r="R21" s="41">
        <v>12</v>
      </c>
      <c r="S21" s="93" t="s">
        <v>96</v>
      </c>
      <c r="T21" s="51"/>
      <c r="U21" s="89"/>
      <c r="V21" s="51"/>
      <c r="W21" s="89"/>
      <c r="X21" s="90"/>
      <c r="Y21" s="90"/>
      <c r="Z21" s="51"/>
      <c r="AA21" s="89"/>
      <c r="AB21" s="51"/>
      <c r="AC21" s="52"/>
      <c r="AD21" s="89"/>
      <c r="AE21" s="89"/>
      <c r="AF21" s="51"/>
      <c r="AG21" s="54"/>
      <c r="AH21" s="61"/>
      <c r="AI21" s="62"/>
      <c r="AJ21" s="63"/>
      <c r="AK21" s="64"/>
    </row>
    <row r="22" spans="1:37" ht="30" customHeight="1">
      <c r="A22" s="35" t="s">
        <v>28</v>
      </c>
      <c r="B22" s="92" t="s">
        <v>97</v>
      </c>
      <c r="C22" s="92"/>
      <c r="D22" s="37"/>
      <c r="E22" s="38"/>
      <c r="F22" s="38"/>
      <c r="G22" s="38" t="s">
        <v>73</v>
      </c>
      <c r="H22" s="38"/>
      <c r="I22" s="38"/>
      <c r="J22" s="37">
        <v>0</v>
      </c>
      <c r="K22" s="37"/>
      <c r="L22" s="37"/>
      <c r="M22" s="37"/>
      <c r="N22" s="37"/>
      <c r="O22" s="37"/>
      <c r="P22" s="39"/>
      <c r="Q22" s="84"/>
      <c r="R22" s="41">
        <v>13</v>
      </c>
      <c r="S22" s="93" t="s">
        <v>98</v>
      </c>
      <c r="T22" s="51"/>
      <c r="U22" s="54"/>
      <c r="V22" s="51"/>
      <c r="W22" s="54"/>
      <c r="X22" s="94"/>
      <c r="Y22" s="89"/>
      <c r="Z22" s="51"/>
      <c r="AA22" s="54"/>
      <c r="AB22" s="51"/>
      <c r="AC22" s="54"/>
      <c r="AD22" s="94"/>
      <c r="AE22" s="89"/>
      <c r="AF22" s="51"/>
      <c r="AG22" s="54"/>
      <c r="AH22" s="61"/>
      <c r="AI22" s="62"/>
      <c r="AJ22" s="63"/>
      <c r="AK22" s="64"/>
    </row>
    <row r="23" spans="1:37" ht="30" customHeight="1">
      <c r="A23" s="35" t="s">
        <v>28</v>
      </c>
      <c r="B23" s="92" t="s">
        <v>99</v>
      </c>
      <c r="C23" s="92"/>
      <c r="D23" s="37"/>
      <c r="E23" s="38"/>
      <c r="F23" s="38"/>
      <c r="G23" s="38" t="s">
        <v>43</v>
      </c>
      <c r="H23" s="38"/>
      <c r="I23" s="38"/>
      <c r="J23" s="37">
        <v>0</v>
      </c>
      <c r="K23" s="37"/>
      <c r="L23" s="37"/>
      <c r="M23" s="37"/>
      <c r="N23" s="37"/>
      <c r="O23" s="37"/>
      <c r="P23" s="39"/>
      <c r="Q23" s="84"/>
      <c r="R23" s="41">
        <v>14</v>
      </c>
      <c r="S23" s="93" t="s">
        <v>100</v>
      </c>
      <c r="T23" s="51"/>
      <c r="U23" s="89"/>
      <c r="V23" s="51"/>
      <c r="W23" s="89"/>
      <c r="X23" s="95"/>
      <c r="Y23" s="95"/>
      <c r="Z23" s="51"/>
      <c r="AA23" s="89"/>
      <c r="AB23" s="51"/>
      <c r="AC23" s="89"/>
      <c r="AD23" s="95"/>
      <c r="AE23" s="95"/>
      <c r="AF23" s="51"/>
      <c r="AG23" s="54"/>
      <c r="AH23" s="61"/>
      <c r="AI23" s="62"/>
      <c r="AJ23" s="63" t="s">
        <v>0</v>
      </c>
      <c r="AK23" s="64"/>
    </row>
    <row r="24" spans="1:37" ht="24.75" customHeight="1">
      <c r="A24" s="35" t="s">
        <v>28</v>
      </c>
      <c r="B24" s="92" t="s">
        <v>101</v>
      </c>
      <c r="C24" s="92"/>
      <c r="D24" s="37"/>
      <c r="E24" s="38"/>
      <c r="F24" s="39">
        <v>2</v>
      </c>
      <c r="G24" s="39" t="s">
        <v>32</v>
      </c>
      <c r="H24" s="38"/>
      <c r="I24" s="38"/>
      <c r="J24" s="37">
        <f>COUNTIF($T$9:$AF$39,"ум_ещ")</f>
        <v>0</v>
      </c>
      <c r="K24" s="38"/>
      <c r="L24" s="38"/>
      <c r="M24" s="38"/>
      <c r="N24" s="38"/>
      <c r="O24" s="38"/>
      <c r="P24" s="39"/>
      <c r="Q24" s="84"/>
      <c r="R24" s="41"/>
      <c r="S24" s="42"/>
      <c r="T24" s="43" t="s">
        <v>102</v>
      </c>
      <c r="U24" s="43" t="s">
        <v>34</v>
      </c>
      <c r="V24" s="44" t="s">
        <v>103</v>
      </c>
      <c r="W24" s="43" t="s">
        <v>34</v>
      </c>
      <c r="X24" s="44" t="s">
        <v>104</v>
      </c>
      <c r="Y24" s="43" t="s">
        <v>34</v>
      </c>
      <c r="Z24" s="44" t="s">
        <v>105</v>
      </c>
      <c r="AA24" s="43" t="s">
        <v>34</v>
      </c>
      <c r="AB24" s="43" t="s">
        <v>106</v>
      </c>
      <c r="AC24" s="43" t="s">
        <v>34</v>
      </c>
      <c r="AD24" s="43" t="s">
        <v>107</v>
      </c>
      <c r="AE24" s="43" t="s">
        <v>34</v>
      </c>
      <c r="AF24" s="44" t="s">
        <v>108</v>
      </c>
      <c r="AG24" s="43" t="s">
        <v>34</v>
      </c>
      <c r="AH24" s="45"/>
      <c r="AI24" s="62"/>
      <c r="AJ24" s="63"/>
      <c r="AK24" s="64" t="s">
        <v>0</v>
      </c>
    </row>
    <row r="25" spans="1:37" ht="30" customHeight="1">
      <c r="A25" s="35" t="s">
        <v>28</v>
      </c>
      <c r="B25" s="65" t="s">
        <v>109</v>
      </c>
      <c r="C25" s="65"/>
      <c r="D25" s="37"/>
      <c r="E25" s="37">
        <f>SUM(E22:E24)</f>
        <v>0</v>
      </c>
      <c r="F25" s="37">
        <f>SUM(F21:F24)</f>
        <v>2</v>
      </c>
      <c r="G25" s="37">
        <f t="shared" ref="G25:N25" si="4">SUM(G10:G17)</f>
        <v>0</v>
      </c>
      <c r="H25" s="37">
        <f t="shared" si="4"/>
        <v>0</v>
      </c>
      <c r="I25" s="37">
        <f>SUM(I21:I24)</f>
        <v>0</v>
      </c>
      <c r="J25" s="37">
        <f t="shared" si="4"/>
        <v>28</v>
      </c>
      <c r="K25" s="37">
        <f t="shared" si="4"/>
        <v>0</v>
      </c>
      <c r="L25" s="37">
        <f t="shared" si="4"/>
        <v>0</v>
      </c>
      <c r="M25" s="37">
        <f t="shared" si="4"/>
        <v>0</v>
      </c>
      <c r="N25" s="37">
        <f t="shared" si="4"/>
        <v>28</v>
      </c>
      <c r="O25" s="37">
        <f>SUM(O22:O24)</f>
        <v>0</v>
      </c>
      <c r="P25" s="37">
        <f>SUM(P22:P24)</f>
        <v>0</v>
      </c>
      <c r="Q25" s="84" t="s">
        <v>0</v>
      </c>
      <c r="R25" s="41">
        <v>1</v>
      </c>
      <c r="S25" s="50" t="s">
        <v>44</v>
      </c>
      <c r="T25" s="51"/>
      <c r="U25" s="52"/>
      <c r="V25" s="53"/>
      <c r="W25" s="69"/>
      <c r="X25" s="51"/>
      <c r="Y25" s="52"/>
      <c r="Z25" s="51"/>
      <c r="AA25" s="52"/>
      <c r="AB25" s="51"/>
      <c r="AC25" s="52"/>
      <c r="AD25" s="51"/>
      <c r="AE25" s="52"/>
      <c r="AF25" s="59"/>
      <c r="AG25" s="60"/>
      <c r="AH25" s="96"/>
      <c r="AI25" s="62"/>
      <c r="AJ25" s="63"/>
      <c r="AK25" s="64"/>
    </row>
    <row r="26" spans="1:37" ht="30" customHeight="1">
      <c r="A26" s="35" t="s">
        <v>28</v>
      </c>
      <c r="B26" s="65"/>
      <c r="C26" s="65"/>
      <c r="D26" s="37"/>
      <c r="E26" s="39"/>
      <c r="F26" s="39"/>
      <c r="G26" s="39"/>
      <c r="H26" s="37"/>
      <c r="I26" s="39"/>
      <c r="J26" s="37"/>
      <c r="K26" s="37"/>
      <c r="L26" s="37"/>
      <c r="M26" s="37"/>
      <c r="N26" s="37"/>
      <c r="O26" s="37"/>
      <c r="P26" s="39"/>
      <c r="Q26" s="84"/>
      <c r="R26" s="41">
        <v>2</v>
      </c>
      <c r="S26" s="50" t="s">
        <v>52</v>
      </c>
      <c r="T26" s="51"/>
      <c r="U26" s="52"/>
      <c r="V26" s="53" t="s">
        <v>76</v>
      </c>
      <c r="W26" s="69" t="s">
        <v>54</v>
      </c>
      <c r="X26" s="51"/>
      <c r="Y26" s="52"/>
      <c r="Z26" s="51"/>
      <c r="AA26" s="52"/>
      <c r="AB26" s="51"/>
      <c r="AC26" s="52"/>
      <c r="AD26" s="53" t="s">
        <v>110</v>
      </c>
      <c r="AE26" s="69" t="s">
        <v>77</v>
      </c>
      <c r="AF26" s="59"/>
      <c r="AG26" s="60"/>
      <c r="AH26" s="96"/>
      <c r="AI26" s="62"/>
      <c r="AJ26" s="63"/>
      <c r="AK26" s="64"/>
    </row>
    <row r="27" spans="1:37" ht="30" customHeight="1">
      <c r="A27" s="35" t="s">
        <v>28</v>
      </c>
      <c r="B27" s="65" t="s">
        <v>25</v>
      </c>
      <c r="C27" s="65"/>
      <c r="D27" s="37"/>
      <c r="E27" s="37">
        <f t="shared" ref="E27:M27" si="5">E25+E20</f>
        <v>69</v>
      </c>
      <c r="F27" s="37">
        <f t="shared" si="5"/>
        <v>8</v>
      </c>
      <c r="G27" s="37">
        <f t="shared" si="5"/>
        <v>0</v>
      </c>
      <c r="H27" s="37">
        <f t="shared" si="5"/>
        <v>0</v>
      </c>
      <c r="I27" s="37">
        <f t="shared" si="5"/>
        <v>75</v>
      </c>
      <c r="J27" s="37">
        <f t="shared" si="5"/>
        <v>63</v>
      </c>
      <c r="K27" s="37">
        <f t="shared" si="5"/>
        <v>0</v>
      </c>
      <c r="L27" s="37">
        <f t="shared" si="5"/>
        <v>0</v>
      </c>
      <c r="M27" s="37">
        <f t="shared" si="5"/>
        <v>0</v>
      </c>
      <c r="N27" s="37">
        <f>N25+N20</f>
        <v>68</v>
      </c>
      <c r="O27" s="37">
        <f>O25+O20</f>
        <v>75</v>
      </c>
      <c r="P27" s="37">
        <f>P25+P20</f>
        <v>0</v>
      </c>
      <c r="Q27" s="84"/>
      <c r="R27" s="41">
        <v>3</v>
      </c>
      <c r="S27" s="50" t="s">
        <v>59</v>
      </c>
      <c r="T27" s="51"/>
      <c r="U27" s="52"/>
      <c r="V27" s="97" t="s">
        <v>111</v>
      </c>
      <c r="W27" s="98" t="s">
        <v>54</v>
      </c>
      <c r="X27" s="99" t="s">
        <v>112</v>
      </c>
      <c r="Y27" s="100" t="s">
        <v>113</v>
      </c>
      <c r="Z27" s="51"/>
      <c r="AA27" s="52"/>
      <c r="AB27" s="51"/>
      <c r="AC27" s="52"/>
      <c r="AD27" s="53" t="s">
        <v>110</v>
      </c>
      <c r="AE27" s="69" t="s">
        <v>77</v>
      </c>
      <c r="AF27" s="51"/>
      <c r="AG27" s="52"/>
      <c r="AH27" s="96"/>
      <c r="AI27" s="62"/>
      <c r="AJ27" s="63"/>
      <c r="AK27" s="64"/>
    </row>
    <row r="28" spans="1:37" ht="30" customHeight="1">
      <c r="A28" s="35" t="s">
        <v>28</v>
      </c>
      <c r="B28" s="101"/>
      <c r="C28" s="101"/>
      <c r="D28" s="37"/>
      <c r="E28" s="39"/>
      <c r="F28" s="39"/>
      <c r="G28" s="39"/>
      <c r="H28" s="37"/>
      <c r="I28" s="39"/>
      <c r="J28" s="37"/>
      <c r="K28" s="37"/>
      <c r="L28" s="37"/>
      <c r="M28" s="37"/>
      <c r="N28" s="37"/>
      <c r="O28" s="37"/>
      <c r="P28" s="39"/>
      <c r="Q28" s="84"/>
      <c r="R28" s="41">
        <v>4</v>
      </c>
      <c r="S28" s="50" t="s">
        <v>65</v>
      </c>
      <c r="T28" s="51"/>
      <c r="U28" s="52"/>
      <c r="V28" s="97" t="s">
        <v>111</v>
      </c>
      <c r="W28" s="98" t="s">
        <v>54</v>
      </c>
      <c r="X28" s="102"/>
      <c r="Y28" s="103"/>
      <c r="Z28" s="51"/>
      <c r="AA28" s="52"/>
      <c r="AB28" s="51"/>
      <c r="AC28" s="52"/>
      <c r="AD28" s="53" t="s">
        <v>110</v>
      </c>
      <c r="AE28" s="69" t="s">
        <v>77</v>
      </c>
      <c r="AF28" s="51"/>
      <c r="AG28" s="52"/>
      <c r="AH28" s="96"/>
      <c r="AI28" s="62"/>
      <c r="AJ28" s="63"/>
      <c r="AK28" s="64" t="s">
        <v>0</v>
      </c>
    </row>
    <row r="29" spans="1:37" ht="20.25" customHeight="1">
      <c r="A29" s="35" t="s">
        <v>28</v>
      </c>
      <c r="B29" s="101"/>
      <c r="C29" s="101"/>
      <c r="D29" s="37"/>
      <c r="E29" s="39"/>
      <c r="F29" s="39"/>
      <c r="G29" s="39"/>
      <c r="H29" s="37"/>
      <c r="I29" s="39"/>
      <c r="J29" s="37"/>
      <c r="K29" s="37"/>
      <c r="L29" s="37"/>
      <c r="M29" s="37"/>
      <c r="N29" s="37"/>
      <c r="O29" s="37"/>
      <c r="P29" s="39"/>
      <c r="Q29" s="84"/>
      <c r="R29" s="41">
        <v>5</v>
      </c>
      <c r="S29" s="75" t="s">
        <v>70</v>
      </c>
      <c r="T29" s="76"/>
      <c r="U29" s="77"/>
      <c r="V29" s="78"/>
      <c r="W29" s="77"/>
      <c r="X29" s="104"/>
      <c r="Y29" s="105"/>
      <c r="Z29" s="76"/>
      <c r="AA29" s="77"/>
      <c r="AB29" s="78"/>
      <c r="AC29" s="77"/>
      <c r="AD29" s="76"/>
      <c r="AE29" s="77"/>
      <c r="AF29" s="81"/>
      <c r="AG29" s="82"/>
      <c r="AH29" s="96"/>
      <c r="AI29" s="62"/>
      <c r="AJ29" s="63"/>
      <c r="AK29" s="64" t="s">
        <v>0</v>
      </c>
    </row>
    <row r="30" spans="1:37" ht="30" customHeight="1">
      <c r="A30" s="35" t="s">
        <v>28</v>
      </c>
      <c r="B30" s="36"/>
      <c r="C30" s="36"/>
      <c r="D30" s="37"/>
      <c r="E30" s="38"/>
      <c r="F30" s="39"/>
      <c r="G30" s="39"/>
      <c r="H30" s="37"/>
      <c r="I30" s="39"/>
      <c r="J30" s="37"/>
      <c r="K30" s="37"/>
      <c r="L30" s="37"/>
      <c r="M30" s="37"/>
      <c r="N30" s="37"/>
      <c r="O30" s="37"/>
      <c r="P30" s="39"/>
      <c r="Q30" s="84"/>
      <c r="R30" s="41">
        <v>6</v>
      </c>
      <c r="S30" s="50" t="s">
        <v>74</v>
      </c>
      <c r="T30" s="51"/>
      <c r="U30" s="83"/>
      <c r="V30" s="51"/>
      <c r="W30" s="52"/>
      <c r="X30" s="99" t="s">
        <v>114</v>
      </c>
      <c r="Y30" s="100" t="s">
        <v>48</v>
      </c>
      <c r="Z30" s="106"/>
      <c r="AA30" s="83"/>
      <c r="AB30" s="107"/>
      <c r="AC30" s="52"/>
      <c r="AD30" s="70" t="s">
        <v>55</v>
      </c>
      <c r="AE30" s="69" t="s">
        <v>77</v>
      </c>
      <c r="AF30" s="51"/>
      <c r="AG30" s="52"/>
      <c r="AH30" s="96"/>
      <c r="AI30" s="62"/>
      <c r="AJ30" s="63" t="s">
        <v>0</v>
      </c>
      <c r="AK30" s="64"/>
    </row>
    <row r="31" spans="1:37" ht="30" customHeight="1">
      <c r="A31" s="35" t="s">
        <v>28</v>
      </c>
      <c r="B31" s="108" t="s">
        <v>115</v>
      </c>
      <c r="C31" s="36" t="s">
        <v>116</v>
      </c>
      <c r="D31" s="37"/>
      <c r="E31" s="38">
        <v>4</v>
      </c>
      <c r="F31" s="39"/>
      <c r="G31" s="39" t="s">
        <v>73</v>
      </c>
      <c r="H31" s="37"/>
      <c r="I31" s="39"/>
      <c r="J31" s="37">
        <f>COUNTIF($T$41:$AI$55,"Основи менеджменту мод-го бізнесу викл.Донченко Н.А.")+COUNTIF($T$41:$AI$55,"Залік Основи менеджменту мод-го бізнесу викл.Донченко Н.А.")</f>
        <v>0</v>
      </c>
      <c r="K31" s="37"/>
      <c r="L31" s="37"/>
      <c r="M31" s="37"/>
      <c r="N31" s="37"/>
      <c r="O31" s="37">
        <f t="shared" ref="O31:O36" si="6">N31+J31</f>
        <v>0</v>
      </c>
      <c r="P31" s="39">
        <f t="shared" ref="P31:P37" si="7">O31-I31</f>
        <v>0</v>
      </c>
      <c r="Q31" s="84"/>
      <c r="R31" s="41">
        <v>7</v>
      </c>
      <c r="S31" s="50" t="s">
        <v>82</v>
      </c>
      <c r="T31" s="51"/>
      <c r="U31" s="83"/>
      <c r="V31" s="51"/>
      <c r="W31" s="52"/>
      <c r="X31" s="102"/>
      <c r="Y31" s="103"/>
      <c r="Z31" s="106"/>
      <c r="AA31" s="83"/>
      <c r="AB31" s="107"/>
      <c r="AC31" s="52"/>
      <c r="AD31" s="70" t="s">
        <v>55</v>
      </c>
      <c r="AE31" s="69" t="s">
        <v>77</v>
      </c>
      <c r="AF31" s="51"/>
      <c r="AG31" s="52"/>
      <c r="AH31" s="96"/>
      <c r="AI31" s="62"/>
      <c r="AJ31" s="63"/>
      <c r="AK31" s="64"/>
    </row>
    <row r="32" spans="1:37" ht="30" customHeight="1">
      <c r="A32" s="35" t="s">
        <v>28</v>
      </c>
      <c r="B32" s="65" t="s">
        <v>56</v>
      </c>
      <c r="C32" s="65" t="s">
        <v>50</v>
      </c>
      <c r="D32" s="37" t="s">
        <v>58</v>
      </c>
      <c r="E32" s="38">
        <v>4</v>
      </c>
      <c r="F32" s="39">
        <v>2</v>
      </c>
      <c r="G32" s="39" t="s">
        <v>32</v>
      </c>
      <c r="H32" s="72"/>
      <c r="I32" s="39">
        <f>F32+E32</f>
        <v>6</v>
      </c>
      <c r="J32" s="37">
        <f>COUNTIF($T$41:$AI$55,"Проектув. одягу Доц.Воронина М.В.")+COUNTIF($T$41:$AI$55,"д/з Проектув. одягу Доц.Воронина М.В.")</f>
        <v>0</v>
      </c>
      <c r="K32" s="72"/>
      <c r="L32" s="37" t="str">
        <f>CONCATENATE(D32,"_",G32)</f>
        <v>пр_во_эз</v>
      </c>
      <c r="M32" s="72"/>
      <c r="N32" s="37"/>
      <c r="O32" s="37">
        <f t="shared" si="6"/>
        <v>0</v>
      </c>
      <c r="P32" s="39">
        <f t="shared" si="7"/>
        <v>-6</v>
      </c>
      <c r="Q32" s="84"/>
      <c r="R32" s="41">
        <v>8</v>
      </c>
      <c r="S32" s="50" t="s">
        <v>85</v>
      </c>
      <c r="T32" s="51"/>
      <c r="U32" s="52"/>
      <c r="V32" s="51"/>
      <c r="W32" s="52"/>
      <c r="X32" s="51"/>
      <c r="Y32" s="52"/>
      <c r="Z32" s="91"/>
      <c r="AA32" s="52"/>
      <c r="AB32" s="107"/>
      <c r="AC32" s="52"/>
      <c r="AD32" s="70" t="s">
        <v>55</v>
      </c>
      <c r="AE32" s="69" t="s">
        <v>77</v>
      </c>
      <c r="AF32" s="51"/>
      <c r="AG32" s="52"/>
      <c r="AH32" s="96"/>
      <c r="AI32" s="62"/>
      <c r="AJ32" s="63"/>
      <c r="AK32" s="64"/>
    </row>
    <row r="33" spans="1:37" ht="30" customHeight="1">
      <c r="A33" s="35" t="s">
        <v>28</v>
      </c>
      <c r="B33" s="36" t="s">
        <v>62</v>
      </c>
      <c r="C33" s="36" t="s">
        <v>63</v>
      </c>
      <c r="D33" s="37" t="s">
        <v>64</v>
      </c>
      <c r="E33" s="38">
        <v>6</v>
      </c>
      <c r="F33" s="39"/>
      <c r="G33" s="71" t="s">
        <v>73</v>
      </c>
      <c r="H33" s="37"/>
      <c r="I33" s="39">
        <f>E33+F33</f>
        <v>6</v>
      </c>
      <c r="J33" s="37">
        <f>COUNTIF($T$41:$AI$55,"Робота в матер. Викл.Бабій М.М.")+COUNTIF($T$41:$AI$55,"Залік Робота в матер. Викл.Бабій М.М.")</f>
        <v>3</v>
      </c>
      <c r="K33" s="37">
        <f>COUNTIF($T$9:$AF$39,"Ко_Кск_Пя")</f>
        <v>0</v>
      </c>
      <c r="L33" s="37" t="str">
        <f>CONCATENATE(D33,"_",G33)</f>
        <v>рм_жд_зч</v>
      </c>
      <c r="M33" s="37">
        <f>COUNTIF($T$9:$AF$39,"З_Кск_Пя")</f>
        <v>0</v>
      </c>
      <c r="N33" s="37"/>
      <c r="O33" s="37">
        <f t="shared" si="6"/>
        <v>3</v>
      </c>
      <c r="P33" s="39">
        <f t="shared" si="7"/>
        <v>-3</v>
      </c>
      <c r="Q33" s="84"/>
      <c r="R33" s="41">
        <v>9</v>
      </c>
      <c r="S33" s="50" t="s">
        <v>87</v>
      </c>
      <c r="T33" s="51"/>
      <c r="U33" s="52"/>
      <c r="V33" s="51"/>
      <c r="W33" s="52"/>
      <c r="X33" s="51"/>
      <c r="Y33" s="52"/>
      <c r="Z33" s="91"/>
      <c r="AA33" s="52"/>
      <c r="AB33" s="107"/>
      <c r="AC33" s="52"/>
      <c r="AD33" s="51"/>
      <c r="AE33" s="52"/>
      <c r="AF33" s="51"/>
      <c r="AG33" s="52"/>
      <c r="AH33" s="96"/>
      <c r="AI33" s="62"/>
      <c r="AJ33" s="63"/>
      <c r="AK33" s="64" t="s">
        <v>0</v>
      </c>
    </row>
    <row r="34" spans="1:37" ht="30" customHeight="1">
      <c r="A34" s="35" t="s">
        <v>28</v>
      </c>
      <c r="B34" s="36" t="s">
        <v>67</v>
      </c>
      <c r="C34" s="36" t="s">
        <v>68</v>
      </c>
      <c r="D34" s="37" t="s">
        <v>69</v>
      </c>
      <c r="E34" s="38">
        <v>4</v>
      </c>
      <c r="F34" s="39">
        <v>2</v>
      </c>
      <c r="G34" s="39" t="s">
        <v>32</v>
      </c>
      <c r="H34" s="72"/>
      <c r="I34" s="39">
        <f>E34+F34</f>
        <v>6</v>
      </c>
      <c r="J34" s="37">
        <f>COUNTIF($T$41:$AI$55,"Візаж Викл.Сафонова Н.В.")+COUNTIF($T$41:$AI$55,"Екзаменз Візаж Викл.Сафонова Н.В.")</f>
        <v>0</v>
      </c>
      <c r="K34" s="72"/>
      <c r="L34" s="37" t="str">
        <f>CONCATENATE(D34,"_",G34)</f>
        <v>вз_жд_эз</v>
      </c>
      <c r="M34" s="72"/>
      <c r="N34" s="37"/>
      <c r="O34" s="37">
        <f t="shared" si="6"/>
        <v>0</v>
      </c>
      <c r="P34" s="39">
        <f t="shared" si="7"/>
        <v>-6</v>
      </c>
      <c r="Q34" s="84"/>
      <c r="R34" s="41">
        <v>10</v>
      </c>
      <c r="S34" s="50" t="s">
        <v>89</v>
      </c>
      <c r="T34" s="51"/>
      <c r="U34" s="52"/>
      <c r="V34" s="51"/>
      <c r="W34" s="52"/>
      <c r="X34" s="89"/>
      <c r="Y34" s="89"/>
      <c r="Z34" s="91"/>
      <c r="AA34" s="52"/>
      <c r="AB34" s="51"/>
      <c r="AC34" s="52"/>
      <c r="AD34" s="89"/>
      <c r="AE34" s="89"/>
      <c r="AF34" s="89"/>
      <c r="AG34" s="89"/>
      <c r="AH34" s="96"/>
      <c r="AI34" s="62"/>
      <c r="AJ34" s="63"/>
      <c r="AK34" s="64"/>
    </row>
    <row r="35" spans="1:37" ht="30" customHeight="1">
      <c r="A35" s="35" t="s">
        <v>28</v>
      </c>
      <c r="B35" s="36" t="s">
        <v>79</v>
      </c>
      <c r="C35" s="36" t="s">
        <v>80</v>
      </c>
      <c r="D35" s="37" t="s">
        <v>81</v>
      </c>
      <c r="E35" s="38">
        <v>2</v>
      </c>
      <c r="F35" s="39"/>
      <c r="G35" s="39" t="s">
        <v>43</v>
      </c>
      <c r="H35" s="37"/>
      <c r="I35" s="39">
        <f>E35+F35</f>
        <v>2</v>
      </c>
      <c r="J35" s="37">
        <f>COUNTIF($T$41:$AI$55,"Техн. вигот. одягу Викл.Семенова В.І.")+COUNTIF($T$41:$AI$55,"Екзамен Техн. вигот. одягу Викл.Семенова В.І.")</f>
        <v>2</v>
      </c>
      <c r="K35" s="37">
        <f>COUNTIF($T$9:$AF$39,"Ко_Кск_Пя")</f>
        <v>0</v>
      </c>
      <c r="L35" s="37" t="str">
        <f>CONCATENATE(D35,"_",G35)</f>
        <v>тх_см_дз</v>
      </c>
      <c r="M35" s="37">
        <f>COUNTIF($T$9:$AF$39,"З_Кск_Пя")</f>
        <v>0</v>
      </c>
      <c r="N35" s="37"/>
      <c r="O35" s="37">
        <f t="shared" si="6"/>
        <v>2</v>
      </c>
      <c r="P35" s="39">
        <f t="shared" si="7"/>
        <v>0</v>
      </c>
      <c r="Q35" s="84"/>
      <c r="R35" s="41">
        <v>11</v>
      </c>
      <c r="S35" s="50" t="s">
        <v>92</v>
      </c>
      <c r="T35" s="51"/>
      <c r="U35" s="52"/>
      <c r="V35" s="51"/>
      <c r="W35" s="52"/>
      <c r="X35" s="89"/>
      <c r="Y35" s="89"/>
      <c r="Z35" s="91"/>
      <c r="AA35" s="52"/>
      <c r="AB35" s="51"/>
      <c r="AC35" s="52"/>
      <c r="AD35" s="89"/>
      <c r="AE35" s="89"/>
      <c r="AF35" s="51"/>
      <c r="AG35" s="54"/>
      <c r="AH35" s="96"/>
      <c r="AI35" s="62"/>
      <c r="AJ35" s="63" t="s">
        <v>0</v>
      </c>
      <c r="AK35" s="64"/>
    </row>
    <row r="36" spans="1:37" ht="30" customHeight="1">
      <c r="A36" s="35" t="s">
        <v>28</v>
      </c>
      <c r="B36" s="36" t="s">
        <v>117</v>
      </c>
      <c r="C36" s="36" t="s">
        <v>118</v>
      </c>
      <c r="D36" s="37" t="s">
        <v>119</v>
      </c>
      <c r="E36" s="38">
        <v>5</v>
      </c>
      <c r="F36" s="39">
        <v>2</v>
      </c>
      <c r="G36" s="39" t="s">
        <v>32</v>
      </c>
      <c r="H36" s="37"/>
      <c r="I36" s="39">
        <f>F36+E36</f>
        <v>7</v>
      </c>
      <c r="J36" s="37">
        <f>COUNTIF($T$41:$AI$55,"Констр. одягу Ст.викл.Нагорна З.В.")+COUNTIF($T$41:$AI$55,"д/з Констр. одягу Ст.викл.Нагорна З.В.")</f>
        <v>3</v>
      </c>
      <c r="K36" s="37"/>
      <c r="L36" s="37" t="str">
        <f>CONCATENATE(D36,"_",G36)</f>
        <v>кд_нг_эз</v>
      </c>
      <c r="M36" s="37">
        <f>COUNTIF($T$9:$AF$53,"З_Шр_Шв")</f>
        <v>0</v>
      </c>
      <c r="N36" s="37"/>
      <c r="O36" s="37">
        <f t="shared" si="6"/>
        <v>3</v>
      </c>
      <c r="P36" s="38">
        <f t="shared" si="7"/>
        <v>-4</v>
      </c>
      <c r="Q36" s="84"/>
      <c r="R36" s="41">
        <v>12</v>
      </c>
      <c r="S36" s="93" t="s">
        <v>94</v>
      </c>
      <c r="T36" s="51"/>
      <c r="U36" s="54"/>
      <c r="V36" s="51"/>
      <c r="W36" s="54"/>
      <c r="X36" s="89"/>
      <c r="Y36" s="89"/>
      <c r="Z36" s="51"/>
      <c r="AA36" s="54"/>
      <c r="AB36" s="51"/>
      <c r="AC36" s="52"/>
      <c r="AD36" s="89"/>
      <c r="AE36" s="89"/>
      <c r="AF36" s="51"/>
      <c r="AG36" s="54"/>
      <c r="AH36" s="96"/>
      <c r="AI36" s="62"/>
      <c r="AJ36" s="63" t="s">
        <v>0</v>
      </c>
      <c r="AK36" s="64"/>
    </row>
    <row r="37" spans="1:37" ht="30" customHeight="1">
      <c r="A37" s="35" t="s">
        <v>28</v>
      </c>
      <c r="B37" s="101" t="s">
        <v>120</v>
      </c>
      <c r="C37" s="101" t="s">
        <v>121</v>
      </c>
      <c r="D37" s="37"/>
      <c r="E37" s="39">
        <v>4</v>
      </c>
      <c r="F37" s="39"/>
      <c r="G37" s="39" t="s">
        <v>43</v>
      </c>
      <c r="H37" s="37"/>
      <c r="I37" s="39">
        <f>F37+E37</f>
        <v>4</v>
      </c>
      <c r="J37" s="37">
        <f>COUNTIF($T$41:$AI$55,"Аксесуари викл.Харламова Т.І.")</f>
        <v>3</v>
      </c>
      <c r="K37" s="37"/>
      <c r="L37" s="37"/>
      <c r="M37" s="37"/>
      <c r="N37" s="37"/>
      <c r="O37" s="37"/>
      <c r="P37" s="38">
        <f t="shared" si="7"/>
        <v>-4</v>
      </c>
      <c r="Q37" s="84"/>
      <c r="R37" s="41">
        <v>13</v>
      </c>
      <c r="S37" s="93" t="s">
        <v>96</v>
      </c>
      <c r="T37" s="51"/>
      <c r="U37" s="89"/>
      <c r="V37" s="51"/>
      <c r="W37" s="89"/>
      <c r="X37" s="89"/>
      <c r="Y37" s="89"/>
      <c r="Z37" s="51"/>
      <c r="AA37" s="89"/>
      <c r="AB37" s="51"/>
      <c r="AC37" s="52"/>
      <c r="AD37" s="89"/>
      <c r="AE37" s="89"/>
      <c r="AF37" s="51"/>
      <c r="AG37" s="54"/>
      <c r="AH37" s="96"/>
      <c r="AI37" s="62"/>
      <c r="AJ37" s="63"/>
      <c r="AK37" s="64"/>
    </row>
    <row r="38" spans="1:37" ht="30" customHeight="1">
      <c r="A38" s="35" t="s">
        <v>28</v>
      </c>
      <c r="B38" s="101"/>
      <c r="C38" s="101"/>
      <c r="D38" s="37"/>
      <c r="E38" s="39"/>
      <c r="F38" s="39"/>
      <c r="G38" s="39"/>
      <c r="H38" s="37"/>
      <c r="I38" s="39"/>
      <c r="J38" s="37"/>
      <c r="K38" s="37"/>
      <c r="L38" s="37"/>
      <c r="M38" s="37"/>
      <c r="N38" s="37"/>
      <c r="O38" s="37"/>
      <c r="P38" s="39"/>
      <c r="Q38" s="84"/>
      <c r="R38" s="41">
        <v>14</v>
      </c>
      <c r="S38" s="93" t="s">
        <v>98</v>
      </c>
      <c r="T38" s="51"/>
      <c r="U38" s="54"/>
      <c r="V38" s="51"/>
      <c r="W38" s="54"/>
      <c r="X38" s="94"/>
      <c r="Y38" s="89"/>
      <c r="Z38" s="51"/>
      <c r="AA38" s="54"/>
      <c r="AB38" s="51"/>
      <c r="AC38" s="54"/>
      <c r="AD38" s="94"/>
      <c r="AE38" s="89"/>
      <c r="AF38" s="51"/>
      <c r="AG38" s="54"/>
      <c r="AH38" s="96"/>
      <c r="AI38" s="109"/>
      <c r="AJ38" s="47"/>
      <c r="AK38" s="48"/>
    </row>
    <row r="39" spans="1:37" ht="30" customHeight="1">
      <c r="A39" s="35" t="s">
        <v>28</v>
      </c>
      <c r="B39" s="92" t="s">
        <v>93</v>
      </c>
      <c r="C39" s="92"/>
      <c r="D39" s="38" t="s">
        <v>0</v>
      </c>
      <c r="E39" s="39">
        <f t="shared" ref="E39:O39" si="8">SUM(E32:E38)</f>
        <v>25</v>
      </c>
      <c r="F39" s="39">
        <f t="shared" si="8"/>
        <v>6</v>
      </c>
      <c r="G39" s="39">
        <f t="shared" si="8"/>
        <v>0</v>
      </c>
      <c r="H39" s="39">
        <f t="shared" si="8"/>
        <v>0</v>
      </c>
      <c r="I39" s="39">
        <f t="shared" si="8"/>
        <v>31</v>
      </c>
      <c r="J39" s="39">
        <f t="shared" si="8"/>
        <v>11</v>
      </c>
      <c r="K39" s="39">
        <f t="shared" si="8"/>
        <v>0</v>
      </c>
      <c r="L39" s="39">
        <f t="shared" si="8"/>
        <v>0</v>
      </c>
      <c r="M39" s="39">
        <f t="shared" si="8"/>
        <v>0</v>
      </c>
      <c r="N39" s="39">
        <f t="shared" si="8"/>
        <v>0</v>
      </c>
      <c r="O39" s="39">
        <f t="shared" si="8"/>
        <v>8</v>
      </c>
      <c r="P39" s="39">
        <f>SUM(P32:P38)</f>
        <v>-23</v>
      </c>
      <c r="Q39" s="84"/>
      <c r="R39" s="41">
        <v>15</v>
      </c>
      <c r="S39" s="93" t="s">
        <v>100</v>
      </c>
      <c r="T39" s="51"/>
      <c r="U39" s="89"/>
      <c r="V39" s="51"/>
      <c r="W39" s="89"/>
      <c r="X39" s="95"/>
      <c r="Y39" s="95"/>
      <c r="Z39" s="51"/>
      <c r="AA39" s="89"/>
      <c r="AB39" s="51"/>
      <c r="AC39" s="89"/>
      <c r="AD39" s="95"/>
      <c r="AE39" s="95"/>
      <c r="AF39" s="51"/>
      <c r="AG39" s="54"/>
      <c r="AH39" s="96"/>
      <c r="AI39" s="109"/>
      <c r="AJ39" s="47"/>
      <c r="AK39" s="48"/>
    </row>
    <row r="40" spans="1:37" ht="23.25" customHeight="1">
      <c r="A40" s="110"/>
      <c r="B40" s="101"/>
      <c r="C40" s="101"/>
      <c r="D40" s="37"/>
      <c r="E40" s="39"/>
      <c r="F40" s="39"/>
      <c r="G40" s="39"/>
      <c r="H40" s="37"/>
      <c r="I40" s="39"/>
      <c r="J40" s="37"/>
      <c r="K40" s="37"/>
      <c r="L40" s="37"/>
      <c r="M40" s="37"/>
      <c r="N40" s="37"/>
      <c r="O40" s="37"/>
      <c r="P40" s="39"/>
      <c r="Q40" s="6"/>
      <c r="R40" s="41"/>
      <c r="S40" s="42"/>
      <c r="T40" s="43" t="s">
        <v>122</v>
      </c>
      <c r="U40" s="43" t="s">
        <v>34</v>
      </c>
      <c r="V40" s="44" t="s">
        <v>123</v>
      </c>
      <c r="W40" s="43" t="s">
        <v>34</v>
      </c>
      <c r="X40" s="44" t="s">
        <v>124</v>
      </c>
      <c r="Y40" s="43" t="s">
        <v>34</v>
      </c>
      <c r="Z40" s="44" t="s">
        <v>125</v>
      </c>
      <c r="AA40" s="43" t="s">
        <v>34</v>
      </c>
      <c r="AB40" s="43" t="s">
        <v>126</v>
      </c>
      <c r="AC40" s="43" t="s">
        <v>34</v>
      </c>
      <c r="AD40" s="43"/>
      <c r="AE40" s="43"/>
      <c r="AF40" s="111"/>
      <c r="AG40" s="112"/>
      <c r="AH40" s="49"/>
      <c r="AI40" s="49"/>
      <c r="AJ40" s="113"/>
      <c r="AK40" s="113"/>
    </row>
    <row r="41" spans="1:37" ht="30" customHeight="1">
      <c r="A41" s="110"/>
      <c r="B41" s="101"/>
      <c r="C41" s="101"/>
      <c r="D41" s="37"/>
      <c r="E41" s="39"/>
      <c r="F41" s="39"/>
      <c r="G41" s="39"/>
      <c r="H41" s="37"/>
      <c r="I41" s="39"/>
      <c r="J41" s="37"/>
      <c r="K41" s="37"/>
      <c r="L41" s="37"/>
      <c r="M41" s="37"/>
      <c r="N41" s="37"/>
      <c r="O41" s="37"/>
      <c r="P41" s="39"/>
      <c r="Q41" s="6"/>
      <c r="R41" s="41">
        <v>1</v>
      </c>
      <c r="S41" s="50" t="s">
        <v>44</v>
      </c>
      <c r="T41" s="51"/>
      <c r="U41" s="52"/>
      <c r="V41" s="51"/>
      <c r="W41" s="52"/>
      <c r="X41" s="114"/>
      <c r="Y41" s="54"/>
      <c r="Z41" s="115"/>
      <c r="AA41" s="54"/>
      <c r="AB41" s="114"/>
      <c r="AC41" s="54"/>
      <c r="AD41" s="89"/>
      <c r="AE41" s="89"/>
      <c r="AF41" s="95"/>
      <c r="AG41" s="95"/>
      <c r="AH41" s="49"/>
      <c r="AI41" s="49"/>
      <c r="AJ41" s="113"/>
      <c r="AK41" s="113"/>
    </row>
    <row r="42" spans="1:37" ht="30" customHeight="1">
      <c r="A42" s="110"/>
      <c r="B42" s="65" t="s">
        <v>127</v>
      </c>
      <c r="C42" s="110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6"/>
      <c r="R42" s="41">
        <v>2</v>
      </c>
      <c r="S42" s="50" t="s">
        <v>52</v>
      </c>
      <c r="T42" s="51"/>
      <c r="U42" s="52"/>
      <c r="V42" s="116" t="s">
        <v>128</v>
      </c>
      <c r="W42" s="54" t="s">
        <v>54</v>
      </c>
      <c r="X42" s="68" t="s">
        <v>129</v>
      </c>
      <c r="Y42" s="115" t="s">
        <v>54</v>
      </c>
      <c r="Z42" s="53" t="s">
        <v>76</v>
      </c>
      <c r="AA42" s="69" t="s">
        <v>54</v>
      </c>
      <c r="AB42" s="54"/>
      <c r="AC42" s="54"/>
      <c r="AD42" s="89"/>
      <c r="AE42" s="89"/>
      <c r="AF42" s="95"/>
      <c r="AG42" s="95"/>
      <c r="AI42" s="6"/>
      <c r="AJ42" s="6"/>
      <c r="AK42" s="6"/>
    </row>
    <row r="43" spans="1:37" ht="30" customHeight="1">
      <c r="A43" s="110"/>
      <c r="B43" s="65" t="s">
        <v>130</v>
      </c>
      <c r="C43" s="110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6"/>
      <c r="R43" s="41">
        <v>3</v>
      </c>
      <c r="S43" s="50" t="s">
        <v>59</v>
      </c>
      <c r="T43" s="51"/>
      <c r="U43" s="52"/>
      <c r="V43" s="116" t="s">
        <v>128</v>
      </c>
      <c r="W43" s="54" t="s">
        <v>54</v>
      </c>
      <c r="X43" s="68" t="s">
        <v>129</v>
      </c>
      <c r="Y43" s="115" t="s">
        <v>54</v>
      </c>
      <c r="Z43" s="53" t="s">
        <v>76</v>
      </c>
      <c r="AA43" s="69" t="s">
        <v>54</v>
      </c>
      <c r="AB43" s="54"/>
      <c r="AC43" s="54"/>
      <c r="AD43" s="89"/>
      <c r="AE43" s="89"/>
      <c r="AF43" s="95"/>
      <c r="AG43" s="95"/>
      <c r="AH43" s="6"/>
      <c r="AI43" s="6"/>
      <c r="AJ43" s="6"/>
      <c r="AK43" s="6"/>
    </row>
    <row r="44" spans="1:37" ht="30" customHeight="1">
      <c r="A44" s="110"/>
      <c r="B44" s="65" t="s">
        <v>131</v>
      </c>
      <c r="C44" s="110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6"/>
      <c r="R44" s="41">
        <v>4</v>
      </c>
      <c r="S44" s="50" t="s">
        <v>65</v>
      </c>
      <c r="T44" s="51"/>
      <c r="U44" s="52"/>
      <c r="V44" s="116" t="s">
        <v>128</v>
      </c>
      <c r="W44" s="54" t="s">
        <v>54</v>
      </c>
      <c r="X44" s="68" t="s">
        <v>129</v>
      </c>
      <c r="Y44" s="115" t="s">
        <v>54</v>
      </c>
      <c r="Z44" s="53" t="s">
        <v>76</v>
      </c>
      <c r="AA44" s="69" t="s">
        <v>54</v>
      </c>
      <c r="AB44" s="54"/>
      <c r="AC44" s="54"/>
      <c r="AD44" s="89"/>
      <c r="AE44" s="89"/>
      <c r="AF44" s="95"/>
      <c r="AG44" s="95"/>
      <c r="AH44" s="6"/>
      <c r="AI44" s="6"/>
      <c r="AJ44" s="6"/>
      <c r="AK44" s="6"/>
    </row>
    <row r="45" spans="1:37" ht="24" customHeight="1">
      <c r="A45" s="110"/>
      <c r="B45" s="65" t="s">
        <v>132</v>
      </c>
      <c r="C45" s="110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6"/>
      <c r="R45" s="41">
        <v>5</v>
      </c>
      <c r="S45" s="75" t="s">
        <v>70</v>
      </c>
      <c r="T45" s="112"/>
      <c r="U45" s="112"/>
      <c r="V45" s="112"/>
      <c r="W45" s="112"/>
      <c r="X45" s="111"/>
      <c r="Y45" s="112"/>
      <c r="Z45" s="111"/>
      <c r="AA45" s="112"/>
      <c r="AB45" s="112"/>
      <c r="AC45" s="112"/>
      <c r="AD45" s="111"/>
      <c r="AE45" s="112"/>
      <c r="AF45" s="111"/>
      <c r="AG45" s="112"/>
      <c r="AH45" s="6"/>
      <c r="AI45" s="6"/>
      <c r="AJ45" s="6"/>
      <c r="AK45" s="6"/>
    </row>
    <row r="46" spans="1:37" ht="30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1">
        <v>6</v>
      </c>
      <c r="S46" s="50" t="s">
        <v>74</v>
      </c>
      <c r="T46" s="51"/>
      <c r="U46" s="69"/>
      <c r="V46" s="53" t="s">
        <v>86</v>
      </c>
      <c r="W46" s="54" t="s">
        <v>46</v>
      </c>
      <c r="X46" s="117" t="s">
        <v>133</v>
      </c>
      <c r="Y46" s="115" t="s">
        <v>54</v>
      </c>
      <c r="Z46" s="115"/>
      <c r="AA46" s="115"/>
      <c r="AB46" s="115"/>
      <c r="AC46" s="54"/>
      <c r="AD46" s="51"/>
      <c r="AE46" s="54"/>
      <c r="AF46" s="51"/>
      <c r="AG46" s="54"/>
      <c r="AH46" s="6"/>
      <c r="AI46" s="6"/>
      <c r="AJ46" s="6"/>
      <c r="AK46" s="6"/>
    </row>
    <row r="47" spans="1:37" ht="30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1">
        <v>7</v>
      </c>
      <c r="S47" s="50" t="s">
        <v>82</v>
      </c>
      <c r="T47" s="51"/>
      <c r="U47" s="69"/>
      <c r="V47" s="53" t="s">
        <v>86</v>
      </c>
      <c r="W47" s="54" t="s">
        <v>46</v>
      </c>
      <c r="X47" s="117" t="s">
        <v>133</v>
      </c>
      <c r="Y47" s="115" t="s">
        <v>54</v>
      </c>
      <c r="Z47" s="115"/>
      <c r="AA47" s="115"/>
      <c r="AB47" s="115"/>
      <c r="AC47" s="54"/>
      <c r="AD47" s="51"/>
      <c r="AE47" s="54"/>
      <c r="AF47" s="51"/>
      <c r="AG47" s="54"/>
      <c r="AH47" s="113"/>
      <c r="AI47" s="113"/>
      <c r="AJ47" s="6"/>
      <c r="AK47" s="6"/>
    </row>
    <row r="48" spans="1:37" ht="30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41">
        <v>8</v>
      </c>
      <c r="S48" s="50" t="s">
        <v>85</v>
      </c>
      <c r="T48" s="51"/>
      <c r="U48" s="69"/>
      <c r="V48" s="118"/>
      <c r="W48" s="115"/>
      <c r="X48" s="117" t="s">
        <v>133</v>
      </c>
      <c r="Y48" s="115" t="s">
        <v>54</v>
      </c>
      <c r="Z48" s="115"/>
      <c r="AA48" s="115"/>
      <c r="AB48" s="115"/>
      <c r="AC48" s="54"/>
      <c r="AD48" s="51"/>
      <c r="AE48" s="54"/>
      <c r="AF48" s="51"/>
      <c r="AG48" s="54"/>
      <c r="AH48" s="6"/>
      <c r="AI48" s="6"/>
      <c r="AJ48" s="6"/>
      <c r="AK48" s="6"/>
    </row>
    <row r="49" spans="1:37" ht="30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1">
        <v>9</v>
      </c>
      <c r="S49" s="50" t="s">
        <v>87</v>
      </c>
      <c r="T49" s="51"/>
      <c r="U49" s="69"/>
      <c r="V49" s="118"/>
      <c r="W49" s="115"/>
      <c r="X49" s="115"/>
      <c r="Y49" s="115"/>
      <c r="Z49" s="115"/>
      <c r="AA49" s="115"/>
      <c r="AB49" s="115"/>
      <c r="AC49" s="54"/>
      <c r="AD49" s="51"/>
      <c r="AE49" s="54"/>
      <c r="AF49" s="51"/>
      <c r="AG49" s="54"/>
      <c r="AH49" s="6"/>
      <c r="AI49" s="6"/>
      <c r="AJ49" s="6"/>
      <c r="AK49" s="6"/>
    </row>
    <row r="50" spans="1:37" ht="29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1">
        <v>10</v>
      </c>
      <c r="S50" s="50" t="s">
        <v>89</v>
      </c>
      <c r="T50" s="119"/>
      <c r="U50" s="69"/>
      <c r="V50" s="54"/>
      <c r="W50" s="120"/>
      <c r="X50" s="120"/>
      <c r="Y50" s="120"/>
      <c r="Z50" s="120"/>
      <c r="AA50" s="120"/>
      <c r="AB50" s="120"/>
      <c r="AC50" s="54"/>
      <c r="AD50" s="51"/>
      <c r="AE50" s="54"/>
      <c r="AF50" s="51"/>
      <c r="AG50" s="54"/>
      <c r="AH50" s="6"/>
      <c r="AI50" s="6"/>
      <c r="AJ50" s="6"/>
      <c r="AK50" s="6"/>
    </row>
    <row r="51" spans="1:37" ht="30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1">
        <v>11</v>
      </c>
      <c r="S51" s="50" t="s">
        <v>92</v>
      </c>
      <c r="T51" s="119"/>
      <c r="U51" s="69"/>
      <c r="V51" s="54"/>
      <c r="W51" s="120"/>
      <c r="X51" s="120"/>
      <c r="Y51" s="120"/>
      <c r="Z51" s="120"/>
      <c r="AA51" s="120"/>
      <c r="AB51" s="120"/>
      <c r="AC51" s="54"/>
      <c r="AD51" s="51"/>
      <c r="AE51" s="54"/>
      <c r="AF51" s="51"/>
      <c r="AG51" s="54"/>
      <c r="AH51" s="6"/>
      <c r="AI51" s="6"/>
      <c r="AJ51" s="6"/>
      <c r="AK51" s="6"/>
    </row>
    <row r="52" spans="1:37" ht="26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1">
        <v>12</v>
      </c>
      <c r="S52" s="93" t="s">
        <v>94</v>
      </c>
      <c r="T52" s="52"/>
      <c r="U52" s="52"/>
      <c r="V52" s="52"/>
      <c r="W52" s="52"/>
      <c r="X52" s="52"/>
      <c r="Y52" s="52"/>
      <c r="Z52" s="52"/>
      <c r="AA52" s="52"/>
      <c r="AB52" s="52"/>
      <c r="AC52" s="54"/>
      <c r="AD52" s="51"/>
      <c r="AE52" s="54"/>
      <c r="AF52" s="51"/>
      <c r="AG52" s="54"/>
      <c r="AH52" s="6"/>
      <c r="AI52" s="6"/>
      <c r="AJ52" s="6"/>
      <c r="AK52" s="6"/>
    </row>
    <row r="53" spans="1:37" ht="26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41">
        <v>13</v>
      </c>
      <c r="S53" s="93" t="s">
        <v>96</v>
      </c>
      <c r="T53" s="52"/>
      <c r="U53" s="52"/>
      <c r="V53" s="52"/>
      <c r="W53" s="52"/>
      <c r="X53" s="52"/>
      <c r="Y53" s="52"/>
      <c r="Z53" s="52"/>
      <c r="AA53" s="52"/>
      <c r="AB53" s="52"/>
      <c r="AC53" s="54"/>
      <c r="AD53" s="51"/>
      <c r="AE53" s="54"/>
      <c r="AF53" s="51"/>
      <c r="AG53" s="54"/>
      <c r="AH53" s="6"/>
      <c r="AI53" s="6"/>
      <c r="AJ53" s="6"/>
      <c r="AK53" s="6"/>
    </row>
    <row r="54" spans="1:37" ht="26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1">
        <v>14</v>
      </c>
      <c r="S54" s="93" t="s">
        <v>98</v>
      </c>
      <c r="T54" s="52"/>
      <c r="U54" s="52"/>
      <c r="V54" s="52"/>
      <c r="W54" s="52"/>
      <c r="X54" s="52"/>
      <c r="Y54" s="52"/>
      <c r="Z54" s="52"/>
      <c r="AA54" s="52"/>
      <c r="AB54" s="52"/>
      <c r="AC54" s="54"/>
      <c r="AD54" s="51"/>
      <c r="AE54" s="54"/>
      <c r="AF54" s="51"/>
      <c r="AG54" s="54"/>
      <c r="AH54" s="6"/>
      <c r="AI54" s="6"/>
      <c r="AJ54" s="6"/>
      <c r="AK54" s="6"/>
    </row>
    <row r="55" spans="1:37" ht="26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41">
        <v>15</v>
      </c>
      <c r="S55" s="93" t="s">
        <v>100</v>
      </c>
      <c r="T55" s="52"/>
      <c r="U55" s="52"/>
      <c r="V55" s="52"/>
      <c r="W55" s="52"/>
      <c r="X55" s="52"/>
      <c r="Y55" s="52"/>
      <c r="Z55" s="52"/>
      <c r="AA55" s="52"/>
      <c r="AB55" s="52"/>
      <c r="AC55" s="54"/>
      <c r="AD55" s="51"/>
      <c r="AE55" s="54"/>
      <c r="AF55" s="51"/>
      <c r="AG55" s="54"/>
      <c r="AH55" s="6"/>
      <c r="AI55" s="6"/>
      <c r="AJ55" s="6"/>
      <c r="AK55" s="6"/>
    </row>
    <row r="56" spans="1:37" ht="21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121"/>
      <c r="S56" s="122"/>
      <c r="T56" s="123" t="s">
        <v>134</v>
      </c>
      <c r="U56" s="123"/>
      <c r="V56" s="123"/>
      <c r="W56" s="124"/>
      <c r="X56" s="124"/>
      <c r="Y56" s="124"/>
      <c r="Z56" s="124"/>
      <c r="AA56" s="124"/>
      <c r="AB56" s="124"/>
      <c r="AC56" s="124"/>
      <c r="AD56" s="125" t="s">
        <v>135</v>
      </c>
      <c r="AE56" s="125"/>
      <c r="AF56" s="126"/>
      <c r="AG56" s="126"/>
      <c r="AH56" s="6"/>
      <c r="AI56" s="6"/>
      <c r="AJ56" s="6"/>
      <c r="AK56" s="6"/>
    </row>
    <row r="57" spans="1:37" ht="21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127"/>
      <c r="S57" s="128"/>
      <c r="T57" s="129" t="s">
        <v>136</v>
      </c>
      <c r="U57" s="129"/>
      <c r="V57" s="129"/>
      <c r="W57" s="130"/>
      <c r="X57" s="130"/>
      <c r="Y57" s="130"/>
      <c r="Z57" s="130"/>
      <c r="AA57" s="130"/>
      <c r="AB57" s="130"/>
      <c r="AC57" s="130"/>
      <c r="AD57" s="125" t="s">
        <v>137</v>
      </c>
      <c r="AE57" s="125"/>
      <c r="AF57" s="126"/>
      <c r="AG57" s="126"/>
      <c r="AH57" s="6"/>
      <c r="AI57" s="6"/>
      <c r="AJ57" s="6"/>
      <c r="AK57" s="6"/>
    </row>
    <row r="58" spans="1:37" ht="21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131"/>
      <c r="S58" s="132"/>
      <c r="T58" s="133" t="s">
        <v>138</v>
      </c>
      <c r="U58" s="133"/>
      <c r="V58" s="133"/>
      <c r="W58" s="130"/>
      <c r="X58" s="130"/>
      <c r="Y58" s="130"/>
      <c r="Z58" s="130"/>
      <c r="AA58" s="130"/>
      <c r="AB58" s="130"/>
      <c r="AC58" s="130"/>
      <c r="AD58" s="125" t="s">
        <v>139</v>
      </c>
      <c r="AE58" s="125"/>
      <c r="AF58" s="134"/>
      <c r="AG58" s="135"/>
      <c r="AH58" s="6"/>
      <c r="AI58" s="6"/>
      <c r="AJ58" s="6"/>
      <c r="AK58" s="6"/>
    </row>
  </sheetData>
  <mergeCells count="32">
    <mergeCell ref="T56:V56"/>
    <mergeCell ref="AD56:AE56"/>
    <mergeCell ref="T57:V57"/>
    <mergeCell ref="AD57:AE57"/>
    <mergeCell ref="T58:V58"/>
    <mergeCell ref="AD58:AE58"/>
    <mergeCell ref="X20:X21"/>
    <mergeCell ref="Y20:Y21"/>
    <mergeCell ref="X27:X28"/>
    <mergeCell ref="Y27:Y28"/>
    <mergeCell ref="X30:X31"/>
    <mergeCell ref="Y30:Y31"/>
    <mergeCell ref="X14:X15"/>
    <mergeCell ref="Y14:Y15"/>
    <mergeCell ref="X16:X17"/>
    <mergeCell ref="Y16:Y17"/>
    <mergeCell ref="X18:X19"/>
    <mergeCell ref="Y18:Y19"/>
    <mergeCell ref="T6:AE6"/>
    <mergeCell ref="T7:AE7"/>
    <mergeCell ref="AH7:AM7"/>
    <mergeCell ref="X9:X10"/>
    <mergeCell ref="Y9:Y10"/>
    <mergeCell ref="X11:X12"/>
    <mergeCell ref="Y11:Y12"/>
    <mergeCell ref="X2:Z2"/>
    <mergeCell ref="AD2:AG2"/>
    <mergeCell ref="AD3:AG3"/>
    <mergeCell ref="B4:B5"/>
    <mergeCell ref="C4:H5"/>
    <mergeCell ref="T4:AE4"/>
    <mergeCell ref="S5:AF5"/>
  </mergeCells>
  <pageMargins left="0.54" right="0.21" top="0.31496062992125984" bottom="0.17" header="0.19685039370078741" footer="0.17"/>
  <pageSetup paperSize="9" scale="52" orientation="portrait" r:id="rId1"/>
  <headerFooter alignWithMargins="0"/>
  <colBreaks count="2" manualBreakCount="2">
    <brk id="17" max="57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зомм_5</vt:lpstr>
      <vt:lpstr>зомм_5!Область_печати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U</dc:creator>
  <cp:lastModifiedBy>User U</cp:lastModifiedBy>
  <dcterms:created xsi:type="dcterms:W3CDTF">2013-01-18T09:34:56Z</dcterms:created>
  <dcterms:modified xsi:type="dcterms:W3CDTF">2013-01-18T09:41:27Z</dcterms:modified>
</cp:coreProperties>
</file>