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омм_3_1" sheetId="1" r:id="rId1"/>
  </sheets>
  <externalReferences>
    <externalReference r:id="rId2"/>
  </externalReferences>
  <definedNames>
    <definedName name="_xlnm.Print_Area" localSheetId="0">омм_3_1!$R$1:$AG$58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83" i="1"/>
  <c r="AE83"/>
  <c r="AC83"/>
  <c r="AA83"/>
  <c r="Y83"/>
  <c r="W83"/>
  <c r="U83"/>
  <c r="AG81"/>
  <c r="AE81"/>
  <c r="AC81"/>
  <c r="AA81"/>
  <c r="Y81"/>
  <c r="W81"/>
  <c r="U81"/>
  <c r="AE88" s="1"/>
  <c r="AG80"/>
  <c r="AE80"/>
  <c r="AC80"/>
  <c r="AA80"/>
  <c r="Y80"/>
  <c r="W80"/>
  <c r="U80"/>
  <c r="AG87" s="1"/>
  <c r="AG79"/>
  <c r="AE79"/>
  <c r="AC79"/>
  <c r="AA79"/>
  <c r="Y79"/>
  <c r="W79"/>
  <c r="U79"/>
  <c r="AE86" s="1"/>
  <c r="AG78"/>
  <c r="AE78"/>
  <c r="AC78"/>
  <c r="AA78"/>
  <c r="Y78"/>
  <c r="W78"/>
  <c r="U78"/>
  <c r="AG85" s="1"/>
  <c r="AG77"/>
  <c r="AE77"/>
  <c r="AC77"/>
  <c r="AA77"/>
  <c r="Y77"/>
  <c r="W77"/>
  <c r="U77"/>
  <c r="AE84" s="1"/>
  <c r="J36"/>
  <c r="M35"/>
  <c r="J35"/>
  <c r="J34"/>
  <c r="J33"/>
  <c r="J32"/>
  <c r="J31"/>
  <c r="J30"/>
  <c r="J29"/>
  <c r="J28"/>
  <c r="N27"/>
  <c r="N61" s="1"/>
  <c r="H27"/>
  <c r="H61" s="1"/>
  <c r="G27"/>
  <c r="G61" s="1"/>
  <c r="F27"/>
  <c r="F61" s="1"/>
  <c r="E27"/>
  <c r="E61" s="1"/>
  <c r="L19"/>
  <c r="J19"/>
  <c r="O19" s="1"/>
  <c r="P19" s="1"/>
  <c r="I19"/>
  <c r="L18"/>
  <c r="J18"/>
  <c r="O18" s="1"/>
  <c r="P18" s="1"/>
  <c r="I18"/>
  <c r="L17"/>
  <c r="J17"/>
  <c r="O17" s="1"/>
  <c r="P17" s="1"/>
  <c r="I17"/>
  <c r="L16"/>
  <c r="J16"/>
  <c r="O16" s="1"/>
  <c r="P16" s="1"/>
  <c r="I16"/>
  <c r="L15"/>
  <c r="J15"/>
  <c r="O15" s="1"/>
  <c r="P15" s="1"/>
  <c r="I15"/>
  <c r="L14"/>
  <c r="J14"/>
  <c r="O14" s="1"/>
  <c r="P14" s="1"/>
  <c r="I14"/>
  <c r="L13"/>
  <c r="J13"/>
  <c r="O13" s="1"/>
  <c r="P13" s="1"/>
  <c r="I13"/>
  <c r="L12"/>
  <c r="J12"/>
  <c r="O12" s="1"/>
  <c r="P12" s="1"/>
  <c r="I12"/>
  <c r="M11"/>
  <c r="L11"/>
  <c r="J11"/>
  <c r="O11" s="1"/>
  <c r="P11" s="1"/>
  <c r="I11"/>
  <c r="L10"/>
  <c r="J10"/>
  <c r="O10" s="1"/>
  <c r="P10" s="1"/>
  <c r="I10"/>
  <c r="L9"/>
  <c r="J9"/>
  <c r="O9" s="1"/>
  <c r="P9" s="1"/>
  <c r="I9"/>
  <c r="M8"/>
  <c r="L8"/>
  <c r="L27" s="1"/>
  <c r="L61" s="1"/>
  <c r="K8"/>
  <c r="J8"/>
  <c r="J27" s="1"/>
  <c r="J61" s="1"/>
  <c r="I8"/>
  <c r="I27" s="1"/>
  <c r="I61" s="1"/>
  <c r="O8" l="1"/>
  <c r="U84"/>
  <c r="Y84"/>
  <c r="AC84"/>
  <c r="AG84"/>
  <c r="W85"/>
  <c r="AA85"/>
  <c r="AE85"/>
  <c r="U86"/>
  <c r="Y86"/>
  <c r="AC86"/>
  <c r="AG86"/>
  <c r="W87"/>
  <c r="AA87"/>
  <c r="AE87"/>
  <c r="U88"/>
  <c r="Y88"/>
  <c r="AC88"/>
  <c r="AG88"/>
  <c r="W84"/>
  <c r="AA84"/>
  <c r="U85"/>
  <c r="Y85"/>
  <c r="AC85"/>
  <c r="W86"/>
  <c r="AA86"/>
  <c r="U87"/>
  <c r="Y87"/>
  <c r="AC87"/>
  <c r="W88"/>
  <c r="AA88"/>
  <c r="O27" l="1"/>
  <c r="O61" s="1"/>
  <c r="P8"/>
  <c r="P27" s="1"/>
  <c r="M18"/>
  <c r="K18"/>
  <c r="M19"/>
  <c r="K19"/>
  <c r="M17"/>
  <c r="K17"/>
  <c r="M13"/>
  <c r="K13"/>
  <c r="M10"/>
  <c r="M9"/>
  <c r="M27" s="1"/>
  <c r="M61" s="1"/>
  <c r="K9"/>
  <c r="K27" s="1"/>
  <c r="K61" s="1"/>
</calcChain>
</file>

<file path=xl/sharedStrings.xml><?xml version="1.0" encoding="utf-8"?>
<sst xmlns="http://schemas.openxmlformats.org/spreadsheetml/2006/main" count="482" uniqueCount="170">
  <si>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</si>
  <si>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</si>
  <si>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</si>
  <si>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</si>
  <si>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</si>
  <si>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ЗОММ_3_1</t>
  </si>
  <si>
    <t>ЯНВАРЬ  2012_2013</t>
  </si>
  <si>
    <t xml:space="preserve">РОЗКЛАД  ЗИМОВОЇ  СЕСІЇ  СТУДЕНТІВ  ІІІ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</si>
  <si>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</si>
  <si>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</si>
  <si>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</si>
  <si>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ХУДОЖНЬО-КОСТЮМЕРНЕ ОФОРМЛЕННЯ ТЕАТРАЛЬНИХ ВИСТАВ І КІНО ЗОММ_3</t>
  </si>
  <si>
    <t>Предмет</t>
  </si>
  <si>
    <t>ФИО</t>
  </si>
  <si>
    <t>Шифр</t>
  </si>
  <si>
    <t>Пл/Л</t>
  </si>
  <si>
    <t>Э/З</t>
  </si>
  <si>
    <t>Ф/К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</si>
  <si>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</si>
  <si>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</si>
  <si>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</si>
  <si>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</si>
  <si>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</si>
  <si>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</si>
  <si>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</si>
  <si>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</si>
  <si>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20.01.13 по 01.02.13</t>
  </si>
  <si>
    <t>зомм_3_1</t>
  </si>
  <si>
    <t>Проектування одягу</t>
  </si>
  <si>
    <t>Харламова Т.І.</t>
  </si>
  <si>
    <t>пд_во</t>
  </si>
  <si>
    <t>эз</t>
  </si>
  <si>
    <t>вс. 20.01.13</t>
  </si>
  <si>
    <t>Ауд</t>
  </si>
  <si>
    <t>Історія костюму</t>
  </si>
  <si>
    <t>Малхасян А.С.</t>
  </si>
  <si>
    <t>ик_жд</t>
  </si>
  <si>
    <t>08-00-08-45</t>
  </si>
  <si>
    <t>Худож роспис тканин</t>
  </si>
  <si>
    <t>рт_дг</t>
  </si>
  <si>
    <t>08-50-09-35</t>
  </si>
  <si>
    <t>Живопис</t>
  </si>
  <si>
    <t>Стехіна Л.О.</t>
  </si>
  <si>
    <t>жи_бр</t>
  </si>
  <si>
    <t>09-45-10-30</t>
  </si>
  <si>
    <t>Іноземна мова за проф. спрямуванням проф. Червонецький В.В.</t>
  </si>
  <si>
    <t>312/4</t>
  </si>
  <si>
    <t>Рисунок</t>
  </si>
  <si>
    <t>Борисенко П.М.</t>
  </si>
  <si>
    <t>ри_мг</t>
  </si>
  <si>
    <t>10-35-11-20</t>
  </si>
  <si>
    <t>Конструювання одягу</t>
  </si>
  <si>
    <t>Нагорна З.В.</t>
  </si>
  <si>
    <t>кд_нг</t>
  </si>
  <si>
    <t>11-20-12-10</t>
  </si>
  <si>
    <t>Іст. Заруб. Мист.</t>
  </si>
  <si>
    <t>Филь Л.М.</t>
  </si>
  <si>
    <t>ии_фи</t>
  </si>
  <si>
    <t>12-15-13-00</t>
  </si>
  <si>
    <t>Робота в матеріалі</t>
  </si>
  <si>
    <t>рм_жд</t>
  </si>
  <si>
    <t>13-05-13-50</t>
  </si>
  <si>
    <t>Техн. Вигот. Одягу</t>
  </si>
  <si>
    <t>Семенова В.І.</t>
  </si>
  <si>
    <t>тх_см</t>
  </si>
  <si>
    <t>14-00-14-45</t>
  </si>
  <si>
    <t>Комп. і спецграфіка</t>
  </si>
  <si>
    <t>Сафонова Н.В.</t>
  </si>
  <si>
    <t>сг_сф</t>
  </si>
  <si>
    <t>14-50-15-35</t>
  </si>
  <si>
    <t>Метод викл</t>
  </si>
  <si>
    <t>Донченко Н.А.</t>
  </si>
  <si>
    <t>15-45-16-30</t>
  </si>
  <si>
    <t>Техн. вигот. одягу викл.Семенова В.І.</t>
  </si>
  <si>
    <t>ат/1</t>
  </si>
  <si>
    <t>Історія Укр. Мист.</t>
  </si>
  <si>
    <t>Філь Л.М.</t>
  </si>
  <si>
    <t>уи_фи</t>
  </si>
  <si>
    <t>16-35-17-20</t>
  </si>
  <si>
    <t>17-30-18-15</t>
  </si>
  <si>
    <t>18-20-19-05</t>
  </si>
  <si>
    <t>19-15-20-00</t>
  </si>
  <si>
    <t>20-05-20-50</t>
  </si>
  <si>
    <t>пн. 21.01.13</t>
  </si>
  <si>
    <t>вт.22.01.13</t>
  </si>
  <si>
    <t>ср. 23.01.13</t>
  </si>
  <si>
    <t>чт. 24.01.13</t>
  </si>
  <si>
    <t>пт. 25.01.13</t>
  </si>
  <si>
    <t>сб. 26.01.13</t>
  </si>
  <si>
    <t>вс. 27.01.13</t>
  </si>
  <si>
    <t>Культурологія (сем)  доц. Лукянченко О.Г.</t>
  </si>
  <si>
    <t>408/4</t>
  </si>
  <si>
    <t>Українська мова за проф. спрямуванням викл. Вакуленко В.Ф.</t>
  </si>
  <si>
    <t>404/4</t>
  </si>
  <si>
    <t>Рисунок викл.
Борисенко П.М.</t>
  </si>
  <si>
    <t>318/3</t>
  </si>
  <si>
    <t>Історія зарубіжного мистецтва викл.Филь Л.М.</t>
  </si>
  <si>
    <t>А/з/3</t>
  </si>
  <si>
    <t>Залік  Історія світової культури   доц. Цой І.М.</t>
  </si>
  <si>
    <t>Залік Історія музики  викл. Полещук А.Г.</t>
  </si>
  <si>
    <t>406/4</t>
  </si>
  <si>
    <t>Итого (Спец)</t>
  </si>
  <si>
    <t>Залік Культурологія  доц. Лукянченко О.Г.</t>
  </si>
  <si>
    <t>303/4</t>
  </si>
  <si>
    <t>Екзамен  Українська мова за проф. спрямуванням викл. Вакуленко В.Ф.</t>
  </si>
  <si>
    <t>Історія українського мистецтва викл.Филь Л.М.</t>
  </si>
  <si>
    <t>Українська мова (екзамен)</t>
  </si>
  <si>
    <t>Сикорська З.С.</t>
  </si>
  <si>
    <t>ум_си_экз</t>
  </si>
  <si>
    <t>Істор.св.культ</t>
  </si>
  <si>
    <t>Історія світової культури (сем)  доц. Цой І.М.</t>
  </si>
  <si>
    <t>Історія музики (сем) викл. Поліщук А.Г.</t>
  </si>
  <si>
    <t>Екзамен Живопис викл.Стєхіна Л.О.</t>
  </si>
  <si>
    <t>122/3</t>
  </si>
  <si>
    <t>Композ. і спецграфіка викл.Сафонова Н.В.</t>
  </si>
  <si>
    <t>113/3</t>
  </si>
  <si>
    <t>Консультація Українська мова за проф. спрямуванням викл. Вакуленко В.Ф.</t>
  </si>
  <si>
    <t>Етика/естетика (сем)  доц. Бриль М.М.</t>
  </si>
  <si>
    <t>316/4</t>
  </si>
  <si>
    <t>ОНД</t>
  </si>
  <si>
    <t>зч</t>
  </si>
  <si>
    <t>Етика та естетика</t>
  </si>
  <si>
    <t>Бриль М.М</t>
  </si>
  <si>
    <t>ее_бр</t>
  </si>
  <si>
    <t>Художній роспис тканин викл.Малхасян А.С.</t>
  </si>
  <si>
    <t>114/3</t>
  </si>
  <si>
    <t>Екзамен Техн. вигот. одягу викл.Семенова В.І.</t>
  </si>
  <si>
    <t>Культурологія</t>
  </si>
  <si>
    <t>Лук"янченко О.Г.</t>
  </si>
  <si>
    <t>ку_лу</t>
  </si>
  <si>
    <t>Англ. Мова</t>
  </si>
  <si>
    <t>Гладушина Р.М.</t>
  </si>
  <si>
    <t>аг_гл</t>
  </si>
  <si>
    <t>Залік ОНД доц. Шаповалова І.В.</t>
  </si>
  <si>
    <t>Історія костюму викл.Малхасян А.С.</t>
  </si>
  <si>
    <t>Нім. Фран. Мови</t>
  </si>
  <si>
    <t>Усенко</t>
  </si>
  <si>
    <t>не_фр_ус</t>
  </si>
  <si>
    <t>Історія музики (сем.)</t>
  </si>
  <si>
    <t>Цой І.М.</t>
  </si>
  <si>
    <t>им_цо_се</t>
  </si>
  <si>
    <t>зомс_3_1</t>
  </si>
  <si>
    <t>пн. 28.01.13</t>
  </si>
  <si>
    <t>вт.29.01.13</t>
  </si>
  <si>
    <t>ср. 30.01.13</t>
  </si>
  <si>
    <t>чт. 31.01.13</t>
  </si>
  <si>
    <t>пт. 01.02.13</t>
  </si>
  <si>
    <t>Залік Етика/естетика   доц. Бриль М.М.</t>
  </si>
  <si>
    <t>Проектув. одягу викл.Харламова Т.І.</t>
  </si>
  <si>
    <t>117/3</t>
  </si>
  <si>
    <t>Констр. одягу ст.викл.Нагорна З.В.</t>
  </si>
  <si>
    <t>Робота в матер. викл.Бабій М.М.</t>
  </si>
  <si>
    <t>Екзамен Проектув. одягу викл.Харламова Т.І.</t>
  </si>
  <si>
    <t>Методика викладання фах. дисциплін викл.Донченко Н.А.</t>
  </si>
  <si>
    <t>Екзамен Методика викладання фах. дисциплін викл.Донченко Н.А.</t>
  </si>
  <si>
    <t>Завідувач кафедри</t>
  </si>
  <si>
    <t>М.В. Вороніна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</si>
  <si>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</si>
  <si>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</si>
  <si>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</si>
  <si>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</si>
  <si>
    <t>Дней</t>
  </si>
  <si>
    <t>Экзаменов</t>
  </si>
  <si>
    <t>Зачетов</t>
  </si>
  <si>
    <t>коод_кос</t>
  </si>
  <si>
    <t>тиод_се</t>
  </si>
  <si>
    <t>ж_гу</t>
  </si>
  <si>
    <t>рис_гу</t>
  </si>
  <si>
    <t>ксгр_се</t>
  </si>
  <si>
    <t>про_во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</si>
</sst>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6">
    <font>
      <sz val="10"/>
      <name val="Times New Roman"/>
      <charset val="204"/>
    </font>
    <font>
      <sz val="10"/>
      <name val="Times New Roman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2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Arial Narrow"/>
      <family val="2"/>
      <charset val="204"/>
    </font>
    <font>
      <sz val="9"/>
      <name val="Times New Roman"/>
      <charset val="204"/>
    </font>
    <font>
      <b/>
      <sz val="11"/>
      <color indexed="8"/>
      <name val="Arial Narrow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sz val="7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7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7"/>
      <color indexed="8"/>
      <name val="Arial Narrow"/>
      <family val="2"/>
      <charset val="204"/>
    </font>
    <font>
      <b/>
      <i/>
      <sz val="11"/>
      <name val="Arial Narrow"/>
      <family val="2"/>
      <charset val="204"/>
    </font>
    <font>
      <sz val="9"/>
      <name val="Arial Narrow"/>
      <family val="2"/>
      <charset val="204"/>
    </font>
    <font>
      <b/>
      <i/>
      <sz val="7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u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lightGray">
        <fgColor indexed="9"/>
        <bgColor indexed="41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right" vertical="center" wrapText="1"/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4" borderId="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/>
      <protection locked="0"/>
    </xf>
    <xf numFmtId="0" fontId="10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 vertical="center"/>
    </xf>
    <xf numFmtId="164" fontId="15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14" fontId="16" fillId="7" borderId="2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8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8" fillId="4" borderId="2" xfId="0" applyFont="1" applyFill="1" applyBorder="1" applyAlignment="1" applyProtection="1">
      <alignment horizontal="right" vertical="center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6" borderId="2" xfId="0" applyFont="1" applyFill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 applyProtection="1">
      <alignment vertical="center" wrapText="1"/>
      <protection locked="0"/>
    </xf>
    <xf numFmtId="0" fontId="23" fillId="4" borderId="2" xfId="0" applyFont="1" applyFill="1" applyBorder="1" applyAlignment="1">
      <alignment vertical="center" wrapText="1"/>
    </xf>
    <xf numFmtId="0" fontId="24" fillId="4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8" fillId="0" borderId="6" xfId="0" applyFont="1" applyBorder="1" applyAlignment="1" applyProtection="1">
      <alignment horizontal="center" vertical="center"/>
      <protection locked="0"/>
    </xf>
    <xf numFmtId="49" fontId="10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vertical="center" wrapText="1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 applyProtection="1">
      <alignment horizontal="center" vertical="center" wrapText="1"/>
      <protection locked="0"/>
    </xf>
    <xf numFmtId="0" fontId="23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 applyProtection="1">
      <alignment horizontal="center" vertical="center" wrapText="1"/>
      <protection locked="0"/>
    </xf>
    <xf numFmtId="0" fontId="23" fillId="10" borderId="8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vertical="center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/>
      <protection locked="0"/>
    </xf>
    <xf numFmtId="0" fontId="10" fillId="11" borderId="2" xfId="0" applyFont="1" applyFill="1" applyBorder="1" applyAlignment="1" applyProtection="1">
      <alignment horizontal="right" vertical="center"/>
      <protection locked="0"/>
    </xf>
    <xf numFmtId="0" fontId="19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 applyProtection="1">
      <alignment horizontal="center" vertical="center" wrapText="1"/>
      <protection locked="0"/>
    </xf>
    <xf numFmtId="0" fontId="23" fillId="1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27" fillId="0" borderId="2" xfId="0" applyFont="1" applyFill="1" applyBorder="1" applyAlignment="1">
      <alignment horizontal="center" vertical="center" wrapText="1"/>
    </xf>
    <xf numFmtId="0" fontId="35" fillId="10" borderId="7" xfId="0" applyFont="1" applyFill="1" applyBorder="1" applyAlignment="1">
      <alignment horizontal="center" vertical="center" wrapText="1"/>
    </xf>
    <xf numFmtId="0" fontId="35" fillId="10" borderId="8" xfId="0" applyFont="1" applyFill="1" applyBorder="1" applyAlignment="1">
      <alignment horizontal="center" vertical="center" wrapText="1"/>
    </xf>
    <xf numFmtId="14" fontId="16" fillId="12" borderId="2" xfId="0" applyNumberFormat="1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7" fillId="10" borderId="2" xfId="0" applyFont="1" applyFill="1" applyBorder="1" applyAlignment="1" applyProtection="1">
      <alignment horizontal="center" vertical="center" wrapText="1"/>
      <protection locked="0"/>
    </xf>
    <xf numFmtId="0" fontId="38" fillId="1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39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4" fontId="19" fillId="13" borderId="0" xfId="0" applyNumberFormat="1" applyFont="1" applyFill="1" applyBorder="1" applyAlignment="1">
      <alignment horizontal="center" vertical="center" wrapText="1"/>
    </xf>
    <xf numFmtId="49" fontId="39" fillId="8" borderId="0" xfId="0" applyNumberFormat="1" applyFont="1" applyFill="1" applyBorder="1" applyAlignment="1">
      <alignment vertical="center" wrapText="1"/>
    </xf>
    <xf numFmtId="49" fontId="39" fillId="8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19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>
      <alignment horizontal="right" vertical="center" wrapText="1"/>
    </xf>
    <xf numFmtId="0" fontId="40" fillId="2" borderId="0" xfId="0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right" vertical="center"/>
    </xf>
    <xf numFmtId="49" fontId="10" fillId="14" borderId="0" xfId="0" applyNumberFormat="1" applyFont="1" applyFill="1" applyBorder="1" applyAlignment="1">
      <alignment horizontal="right" vertical="center" wrapText="1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2" fillId="2" borderId="0" xfId="0" applyFont="1" applyFill="1" applyBorder="1" applyAlignment="1">
      <alignment horizontal="center" vertical="center" wrapText="1"/>
    </xf>
    <xf numFmtId="49" fontId="10" fillId="8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Border="1" applyAlignment="1">
      <alignment vertical="center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3" fillId="6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L90"/>
  <sheetViews>
    <sheetView showZeros="0" tabSelected="1" view="pageBreakPreview" zoomScale="85" zoomScaleNormal="75" workbookViewId="0">
      <pane xSplit="1" ySplit="7" topLeftCell="B56" activePane="bottomRight" state="frozen"/>
      <selection activeCell="AB13" sqref="AB13"/>
      <selection pane="topRight" activeCell="AB13" sqref="AB13"/>
      <selection pane="bottomLeft" activeCell="AB13" sqref="AB13"/>
      <selection pane="bottomRight" activeCell="A75" sqref="A75:IV88"/>
    </sheetView>
  </sheetViews>
  <sheetFormatPr defaultRowHeight="12.7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6640625" style="1" hidden="1" customWidth="1"/>
    <col min="18" max="18" width="4" style="1" customWidth="1"/>
    <col min="19" max="19" width="14.33203125" style="1" customWidth="1"/>
    <col min="20" max="20" width="20.6640625" style="1" customWidth="1"/>
    <col min="21" max="21" width="6.83203125" style="1" customWidth="1"/>
    <col min="22" max="22" width="20.6640625" style="1" customWidth="1"/>
    <col min="23" max="23" width="6.83203125" style="1" customWidth="1"/>
    <col min="24" max="24" width="20.6640625" style="1" customWidth="1"/>
    <col min="25" max="25" width="6.83203125" style="1" customWidth="1"/>
    <col min="26" max="26" width="20.6640625" style="1" customWidth="1"/>
    <col min="27" max="27" width="6.83203125" style="1" customWidth="1"/>
    <col min="28" max="28" width="20.6640625" style="1" customWidth="1"/>
    <col min="29" max="29" width="6.83203125" style="1" customWidth="1"/>
    <col min="30" max="30" width="20.6640625" style="1" customWidth="1"/>
    <col min="31" max="31" width="6.83203125" style="1" customWidth="1"/>
    <col min="32" max="32" width="20.6640625" style="1" customWidth="1"/>
    <col min="33" max="33" width="6.83203125" style="1" customWidth="1"/>
    <col min="34" max="16384" width="9.33203125" style="1"/>
  </cols>
  <sheetData>
    <row r="1" spans="1:36" ht="15" customHeight="1">
      <c r="R1" s="2"/>
      <c r="S1" s="3"/>
      <c r="T1" s="4"/>
      <c r="U1" s="4"/>
      <c r="V1" s="4"/>
      <c r="W1" s="4"/>
      <c r="X1" s="4"/>
      <c r="Y1" s="4"/>
      <c r="Z1" s="5" t="s">
        <v>0</v>
      </c>
      <c r="AA1" s="5"/>
      <c r="AB1" s="4"/>
      <c r="AC1" s="4"/>
      <c r="AD1" s="3" t="s">
        <v>1</v>
      </c>
      <c r="AE1" s="4"/>
      <c r="AF1" s="4"/>
      <c r="AG1" s="4"/>
      <c r="AH1" s="6"/>
    </row>
    <row r="2" spans="1:36" ht="15" customHeight="1">
      <c r="A2" s="7"/>
      <c r="B2" s="8" t="s">
        <v>0</v>
      </c>
      <c r="C2" s="9"/>
      <c r="D2" s="8"/>
      <c r="E2" s="7" t="s">
        <v>0</v>
      </c>
      <c r="F2" s="7"/>
      <c r="G2" s="7"/>
      <c r="H2" s="9"/>
      <c r="I2" s="7"/>
      <c r="J2" s="9"/>
      <c r="K2" s="9"/>
      <c r="L2" s="9"/>
      <c r="M2" s="9"/>
      <c r="N2" s="9"/>
      <c r="O2" s="7"/>
      <c r="P2" s="7" t="s">
        <v>0</v>
      </c>
      <c r="Q2" s="10"/>
      <c r="R2" s="2"/>
      <c r="S2" s="5"/>
      <c r="T2" s="5"/>
      <c r="U2" s="5"/>
      <c r="V2" s="5"/>
      <c r="W2" s="11"/>
      <c r="X2" s="12" t="s">
        <v>0</v>
      </c>
      <c r="Y2" s="12"/>
      <c r="Z2" s="12"/>
      <c r="AA2" s="11"/>
      <c r="AB2" s="4"/>
      <c r="AC2" s="4"/>
      <c r="AD2" s="13" t="s">
        <v>2</v>
      </c>
      <c r="AE2" s="13"/>
      <c r="AF2" s="13"/>
      <c r="AG2" s="13"/>
      <c r="AH2" s="6"/>
    </row>
    <row r="3" spans="1:36" ht="15" customHeight="1">
      <c r="A3" s="7"/>
      <c r="B3" s="7"/>
      <c r="C3" s="7"/>
      <c r="D3" s="7"/>
      <c r="E3" s="14"/>
      <c r="F3" s="14"/>
      <c r="G3" s="14"/>
      <c r="H3" s="15"/>
      <c r="I3" s="7"/>
      <c r="J3" s="7"/>
      <c r="K3" s="7"/>
      <c r="L3" s="7"/>
      <c r="M3" s="7"/>
      <c r="N3" s="7" t="s">
        <v>0</v>
      </c>
      <c r="O3" s="7" t="s">
        <v>0</v>
      </c>
      <c r="P3" s="7"/>
      <c r="Q3" s="10"/>
      <c r="R3" s="2"/>
      <c r="S3" s="5"/>
      <c r="T3" s="5"/>
      <c r="U3" s="5"/>
      <c r="V3" s="5"/>
      <c r="W3" s="11"/>
      <c r="X3" s="3" t="s">
        <v>3</v>
      </c>
      <c r="Y3" s="3"/>
      <c r="Z3" s="4"/>
      <c r="AA3" s="3"/>
      <c r="AB3" s="4"/>
      <c r="AC3" s="4"/>
      <c r="AD3" s="13" t="s">
        <v>4</v>
      </c>
      <c r="AE3" s="13"/>
      <c r="AF3" s="13"/>
      <c r="AG3" s="13"/>
      <c r="AH3" s="6"/>
    </row>
    <row r="4" spans="1:36" ht="15" customHeight="1">
      <c r="A4" s="16"/>
      <c r="B4" s="17" t="s">
        <v>5</v>
      </c>
      <c r="C4" s="18" t="s">
        <v>6</v>
      </c>
      <c r="D4" s="18"/>
      <c r="E4" s="18"/>
      <c r="F4" s="18"/>
      <c r="G4" s="18"/>
      <c r="H4" s="18"/>
      <c r="I4" s="19"/>
      <c r="J4" s="20"/>
      <c r="K4" s="20"/>
      <c r="L4" s="20"/>
      <c r="M4" s="20"/>
      <c r="N4" s="20"/>
      <c r="O4" s="20"/>
      <c r="P4" s="21"/>
      <c r="Q4" s="10"/>
      <c r="R4" s="22" t="s">
        <v>0</v>
      </c>
      <c r="S4" s="5" t="s">
        <v>0</v>
      </c>
      <c r="T4" s="12" t="s">
        <v>7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5"/>
      <c r="AG4" s="11"/>
      <c r="AH4" s="6"/>
    </row>
    <row r="5" spans="1:36" ht="15" customHeight="1">
      <c r="A5" s="23"/>
      <c r="B5" s="24"/>
      <c r="C5" s="24"/>
      <c r="D5" s="24"/>
      <c r="E5" s="24"/>
      <c r="F5" s="24"/>
      <c r="G5" s="24"/>
      <c r="H5" s="24"/>
      <c r="I5" s="25"/>
      <c r="J5" s="26"/>
      <c r="K5" s="26"/>
      <c r="L5" s="26"/>
      <c r="M5" s="26"/>
      <c r="N5" s="26"/>
      <c r="O5" s="26"/>
      <c r="P5" s="21" t="s">
        <v>0</v>
      </c>
      <c r="Q5" s="10"/>
      <c r="R5" s="22"/>
      <c r="S5" s="12" t="s">
        <v>8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5"/>
      <c r="AH5" s="6"/>
    </row>
    <row r="6" spans="1:36" ht="15" customHeight="1">
      <c r="A6" s="27"/>
      <c r="B6" s="28"/>
      <c r="C6" s="28"/>
      <c r="D6" s="29" t="s">
        <v>9</v>
      </c>
      <c r="E6" s="30"/>
      <c r="F6" s="30"/>
      <c r="G6" s="30"/>
      <c r="H6" s="30"/>
      <c r="I6" s="31"/>
      <c r="J6" s="29" t="s">
        <v>10</v>
      </c>
      <c r="K6" s="30"/>
      <c r="L6" s="30"/>
      <c r="M6" s="30"/>
      <c r="N6" s="30"/>
      <c r="O6" s="30"/>
      <c r="P6" s="31"/>
      <c r="Q6" s="10"/>
      <c r="R6" s="22"/>
      <c r="S6" s="32">
        <v>0</v>
      </c>
      <c r="T6" s="12" t="s">
        <v>11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33"/>
      <c r="AG6" s="33"/>
      <c r="AH6" s="6"/>
    </row>
    <row r="7" spans="1:36" ht="15" customHeight="1">
      <c r="A7" s="27"/>
      <c r="B7" s="34" t="s">
        <v>12</v>
      </c>
      <c r="C7" s="34" t="s">
        <v>13</v>
      </c>
      <c r="D7" s="34" t="s">
        <v>14</v>
      </c>
      <c r="E7" s="35" t="s">
        <v>15</v>
      </c>
      <c r="F7" s="34" t="s">
        <v>16</v>
      </c>
      <c r="G7" s="34" t="s">
        <v>17</v>
      </c>
      <c r="H7" s="34" t="s">
        <v>0</v>
      </c>
      <c r="I7" s="35" t="s">
        <v>18</v>
      </c>
      <c r="J7" s="34" t="s">
        <v>19</v>
      </c>
      <c r="K7" s="34" t="s">
        <v>20</v>
      </c>
      <c r="L7" s="34" t="s">
        <v>21</v>
      </c>
      <c r="M7" s="34" t="s">
        <v>22</v>
      </c>
      <c r="N7" s="34" t="s">
        <v>23</v>
      </c>
      <c r="O7" s="34" t="s">
        <v>24</v>
      </c>
      <c r="P7" s="36" t="s">
        <v>25</v>
      </c>
      <c r="Q7" s="10"/>
      <c r="R7" s="22"/>
      <c r="S7" s="32"/>
      <c r="T7" s="37" t="s">
        <v>26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8"/>
      <c r="AH7" s="39"/>
    </row>
    <row r="8" spans="1:36" ht="25.5" customHeight="1">
      <c r="A8" s="34" t="s">
        <v>27</v>
      </c>
      <c r="B8" s="40" t="s">
        <v>28</v>
      </c>
      <c r="C8" s="40" t="s">
        <v>29</v>
      </c>
      <c r="D8" s="41" t="s">
        <v>30</v>
      </c>
      <c r="E8" s="42">
        <v>7</v>
      </c>
      <c r="F8" s="43">
        <v>2</v>
      </c>
      <c r="G8" s="44" t="s">
        <v>31</v>
      </c>
      <c r="H8" s="45"/>
      <c r="I8" s="46">
        <f t="shared" ref="I8:I14" si="0">F8+E8</f>
        <v>9</v>
      </c>
      <c r="J8" s="47">
        <f>COUNTIF($T$9:$AI$71,"Проектув. одягу викл.Харламова Т.І.")+COUNTIF($T$9:$AI$71,"Екзамен Проектув. одягу викл.Харламова Т.І.")</f>
        <v>5</v>
      </c>
      <c r="K8" s="45">
        <f>COUNTIF($T$10:$AF$71,"Ко_ОсК_Ни")</f>
        <v>0</v>
      </c>
      <c r="L8" s="45" t="str">
        <f>CONCATENATE(D8,"_",G8)</f>
        <v>пд_во_эз</v>
      </c>
      <c r="M8" s="45">
        <f>COUNTIF($T$10:$AF$71,"З_ОсК_Ни")</f>
        <v>0</v>
      </c>
      <c r="N8" s="48">
        <v>4</v>
      </c>
      <c r="O8" s="49">
        <f t="shared" ref="O8:O14" si="1">N8+J8</f>
        <v>9</v>
      </c>
      <c r="P8" s="50">
        <f t="shared" ref="P8:P14" si="2">O8-I8</f>
        <v>0</v>
      </c>
      <c r="Q8" s="51">
        <v>1</v>
      </c>
      <c r="R8" s="52"/>
      <c r="S8" s="53"/>
      <c r="T8" s="54"/>
      <c r="U8" s="54"/>
      <c r="V8" s="54"/>
      <c r="W8" s="54"/>
      <c r="X8" s="55"/>
      <c r="Y8" s="54"/>
      <c r="Z8" s="54"/>
      <c r="AA8" s="54"/>
      <c r="AB8" s="56"/>
      <c r="AC8" s="56"/>
      <c r="AD8" s="57"/>
      <c r="AE8" s="56"/>
      <c r="AF8" s="56" t="s">
        <v>32</v>
      </c>
      <c r="AG8" s="56" t="s">
        <v>33</v>
      </c>
      <c r="AH8" s="58"/>
      <c r="AI8" s="59"/>
      <c r="AJ8" s="60"/>
    </row>
    <row r="9" spans="1:36" ht="30" customHeight="1">
      <c r="A9" s="34" t="s">
        <v>27</v>
      </c>
      <c r="B9" s="40" t="s">
        <v>34</v>
      </c>
      <c r="C9" s="40" t="s">
        <v>35</v>
      </c>
      <c r="D9" s="41" t="s">
        <v>36</v>
      </c>
      <c r="E9" s="42">
        <v>7</v>
      </c>
      <c r="F9" s="43">
        <v>0</v>
      </c>
      <c r="G9" s="44" t="s">
        <v>0</v>
      </c>
      <c r="H9" s="45"/>
      <c r="I9" s="46">
        <f t="shared" si="0"/>
        <v>7</v>
      </c>
      <c r="J9" s="47">
        <f>COUNTIF($T$9:$AI$71,"Історія костюму викл.Малхасян А.С.")</f>
        <v>5</v>
      </c>
      <c r="K9" s="45">
        <f>COUNTIF($T$10:$AF$93,"Ко_КоГр_Пя")</f>
        <v>0</v>
      </c>
      <c r="L9" s="45" t="str">
        <f t="shared" ref="L9:L18" si="3">CONCATENATE(D9,"_",G9)</f>
        <v xml:space="preserve">ик_жд_ </v>
      </c>
      <c r="M9" s="45">
        <f>COUNTIF($T$10:$AF$93,"З_КоГр_Пя")</f>
        <v>0</v>
      </c>
      <c r="N9" s="48">
        <v>2</v>
      </c>
      <c r="O9" s="49">
        <f t="shared" si="1"/>
        <v>7</v>
      </c>
      <c r="P9" s="50">
        <f t="shared" si="2"/>
        <v>0</v>
      </c>
      <c r="Q9" s="51">
        <v>1</v>
      </c>
      <c r="R9" s="52">
        <v>1</v>
      </c>
      <c r="S9" s="61" t="s">
        <v>37</v>
      </c>
      <c r="T9" s="62"/>
      <c r="U9" s="63"/>
      <c r="V9" s="62"/>
      <c r="W9" s="63"/>
      <c r="X9" s="62"/>
      <c r="Y9" s="63"/>
      <c r="Z9" s="62"/>
      <c r="AA9" s="63"/>
      <c r="AB9" s="62"/>
      <c r="AC9" s="63"/>
      <c r="AD9" s="62"/>
      <c r="AE9" s="63"/>
      <c r="AF9" s="64"/>
      <c r="AG9" s="65"/>
      <c r="AH9" s="66"/>
      <c r="AI9" s="59"/>
      <c r="AJ9" s="60"/>
    </row>
    <row r="10" spans="1:36" ht="30" customHeight="1">
      <c r="A10" s="34" t="s">
        <v>27</v>
      </c>
      <c r="B10" s="40" t="s">
        <v>38</v>
      </c>
      <c r="C10" s="40" t="s">
        <v>35</v>
      </c>
      <c r="D10" s="41" t="s">
        <v>39</v>
      </c>
      <c r="E10" s="42">
        <v>7</v>
      </c>
      <c r="F10" s="43"/>
      <c r="G10" s="44" t="s">
        <v>0</v>
      </c>
      <c r="H10" s="45"/>
      <c r="I10" s="46">
        <f t="shared" si="0"/>
        <v>7</v>
      </c>
      <c r="J10" s="47">
        <f>COUNTIF($T$9:$AI$71,"Художній роспис тканин викл.Малхасян А.С.")</f>
        <v>4</v>
      </c>
      <c r="K10" s="45"/>
      <c r="L10" s="45" t="str">
        <f t="shared" si="3"/>
        <v xml:space="preserve">рт_дг_ </v>
      </c>
      <c r="M10" s="45">
        <f>COUNTIF($T$10:$AF$93,"З_Шр_Шв")</f>
        <v>0</v>
      </c>
      <c r="N10" s="48">
        <v>3</v>
      </c>
      <c r="O10" s="49">
        <f t="shared" si="1"/>
        <v>7</v>
      </c>
      <c r="P10" s="50">
        <f t="shared" si="2"/>
        <v>0</v>
      </c>
      <c r="Q10" s="51">
        <v>1</v>
      </c>
      <c r="R10" s="52">
        <v>2</v>
      </c>
      <c r="S10" s="61" t="s">
        <v>40</v>
      </c>
      <c r="T10" s="62"/>
      <c r="U10" s="63"/>
      <c r="V10" s="62"/>
      <c r="W10" s="63"/>
      <c r="X10" s="62"/>
      <c r="Y10" s="63"/>
      <c r="Z10" s="62"/>
      <c r="AA10" s="63"/>
      <c r="AB10" s="62"/>
      <c r="AC10" s="63"/>
      <c r="AD10" s="62"/>
      <c r="AE10" s="63"/>
      <c r="AF10" s="64"/>
      <c r="AG10" s="65"/>
      <c r="AH10" s="66"/>
      <c r="AI10" s="59"/>
      <c r="AJ10" s="60"/>
    </row>
    <row r="11" spans="1:36" ht="30" customHeight="1">
      <c r="A11" s="34" t="s">
        <v>27</v>
      </c>
      <c r="B11" s="40" t="s">
        <v>41</v>
      </c>
      <c r="C11" s="67" t="s">
        <v>42</v>
      </c>
      <c r="D11" s="68" t="s">
        <v>43</v>
      </c>
      <c r="E11" s="42">
        <v>7</v>
      </c>
      <c r="F11" s="69">
        <v>2</v>
      </c>
      <c r="G11" s="70" t="s">
        <v>31</v>
      </c>
      <c r="H11" s="69"/>
      <c r="I11" s="46">
        <f t="shared" si="0"/>
        <v>9</v>
      </c>
      <c r="J11" s="47">
        <f>COUNTIF($T$9:$AI$71,"Живопис Викл.Стєхіна Л.О.")+COUNTIF($T$9:$AI$71,"Екзамен Живопис Викл.Стєхіна Л.О.")</f>
        <v>2</v>
      </c>
      <c r="K11" s="45"/>
      <c r="L11" s="45" t="str">
        <f t="shared" si="3"/>
        <v>жи_бр_эз</v>
      </c>
      <c r="M11" s="45">
        <f>COUNTIF($T$10:$AF$71,"З_Цв_Се")</f>
        <v>0</v>
      </c>
      <c r="N11" s="48">
        <v>7</v>
      </c>
      <c r="O11" s="49">
        <f t="shared" si="1"/>
        <v>9</v>
      </c>
      <c r="P11" s="50">
        <f t="shared" si="2"/>
        <v>0</v>
      </c>
      <c r="Q11" s="51">
        <v>1</v>
      </c>
      <c r="R11" s="52">
        <v>3</v>
      </c>
      <c r="S11" s="61" t="s">
        <v>44</v>
      </c>
      <c r="T11" s="62"/>
      <c r="U11" s="63"/>
      <c r="V11" s="62"/>
      <c r="W11" s="63"/>
      <c r="X11" s="62"/>
      <c r="Y11" s="63"/>
      <c r="Z11" s="62"/>
      <c r="AA11" s="63"/>
      <c r="AB11" s="62"/>
      <c r="AC11" s="63"/>
      <c r="AD11" s="62"/>
      <c r="AE11" s="63"/>
      <c r="AF11" s="71" t="s">
        <v>45</v>
      </c>
      <c r="AG11" s="72" t="s">
        <v>46</v>
      </c>
      <c r="AH11" s="66"/>
      <c r="AI11" s="59"/>
      <c r="AJ11" s="60"/>
    </row>
    <row r="12" spans="1:36" ht="30" customHeight="1">
      <c r="A12" s="34" t="s">
        <v>27</v>
      </c>
      <c r="B12" s="40" t="s">
        <v>47</v>
      </c>
      <c r="C12" s="40" t="s">
        <v>48</v>
      </c>
      <c r="D12" s="41" t="s">
        <v>49</v>
      </c>
      <c r="E12" s="73">
        <v>7</v>
      </c>
      <c r="F12" s="43"/>
      <c r="G12" s="44"/>
      <c r="H12" s="45"/>
      <c r="I12" s="46">
        <f t="shared" si="0"/>
        <v>7</v>
      </c>
      <c r="J12" s="47">
        <f>COUNTIF($T$9:$AI$71,"Рисунок викл.
Борисенко П.М.")</f>
        <v>7</v>
      </c>
      <c r="K12" s="74"/>
      <c r="L12" s="45" t="str">
        <f t="shared" si="3"/>
        <v>ри_мг_</v>
      </c>
      <c r="M12" s="74"/>
      <c r="N12" s="75"/>
      <c r="O12" s="49">
        <f t="shared" si="1"/>
        <v>7</v>
      </c>
      <c r="P12" s="50">
        <f t="shared" si="2"/>
        <v>0</v>
      </c>
      <c r="Q12" s="51">
        <v>1</v>
      </c>
      <c r="R12" s="52">
        <v>4</v>
      </c>
      <c r="S12" s="61" t="s">
        <v>50</v>
      </c>
      <c r="T12" s="62"/>
      <c r="U12" s="63"/>
      <c r="V12" s="62"/>
      <c r="W12" s="63"/>
      <c r="X12" s="62"/>
      <c r="Y12" s="63"/>
      <c r="Z12" s="62"/>
      <c r="AA12" s="63"/>
      <c r="AB12" s="62"/>
      <c r="AC12" s="63"/>
      <c r="AD12" s="62"/>
      <c r="AE12" s="63"/>
      <c r="AF12" s="76"/>
      <c r="AG12" s="77"/>
      <c r="AH12" s="66"/>
      <c r="AI12" s="59"/>
      <c r="AJ12" s="60"/>
    </row>
    <row r="13" spans="1:36" ht="21.75" customHeight="1">
      <c r="A13" s="34" t="s">
        <v>27</v>
      </c>
      <c r="B13" s="40" t="s">
        <v>51</v>
      </c>
      <c r="C13" s="40" t="s">
        <v>52</v>
      </c>
      <c r="D13" s="41" t="s">
        <v>53</v>
      </c>
      <c r="E13" s="42">
        <v>7</v>
      </c>
      <c r="F13" s="43"/>
      <c r="G13" s="44"/>
      <c r="H13" s="45"/>
      <c r="I13" s="46">
        <f t="shared" si="0"/>
        <v>7</v>
      </c>
      <c r="J13" s="47">
        <f>COUNTIF($T$9:$AI$71,"Констр. одягу ст.викл.Нагорна З.В.")</f>
        <v>4</v>
      </c>
      <c r="K13" s="45">
        <f>COUNTIF($T$10:$AF$93,"Ко_КоО_Бу")</f>
        <v>0</v>
      </c>
      <c r="L13" s="45" t="str">
        <f t="shared" si="3"/>
        <v>кд_нг_</v>
      </c>
      <c r="M13" s="45">
        <f>COUNTIF($T$10:$AF$93,"З_КоО_Бу")</f>
        <v>0</v>
      </c>
      <c r="N13" s="48">
        <v>3</v>
      </c>
      <c r="O13" s="49">
        <f t="shared" si="1"/>
        <v>7</v>
      </c>
      <c r="P13" s="50">
        <f t="shared" si="2"/>
        <v>0</v>
      </c>
      <c r="Q13" s="51">
        <v>1</v>
      </c>
      <c r="R13" s="52"/>
      <c r="S13" s="78" t="s">
        <v>54</v>
      </c>
      <c r="T13" s="79"/>
      <c r="U13" s="80"/>
      <c r="V13" s="81"/>
      <c r="W13" s="80"/>
      <c r="X13" s="79"/>
      <c r="Y13" s="80"/>
      <c r="Z13" s="79"/>
      <c r="AA13" s="80"/>
      <c r="AB13" s="81"/>
      <c r="AC13" s="80"/>
      <c r="AD13" s="79"/>
      <c r="AE13" s="80"/>
      <c r="AF13" s="82"/>
      <c r="AG13" s="83"/>
      <c r="AH13" s="66"/>
      <c r="AI13" s="59"/>
      <c r="AJ13" s="60"/>
    </row>
    <row r="14" spans="1:36" ht="30" customHeight="1">
      <c r="A14" s="34" t="s">
        <v>27</v>
      </c>
      <c r="B14" s="40" t="s">
        <v>55</v>
      </c>
      <c r="C14" s="40" t="s">
        <v>56</v>
      </c>
      <c r="D14" s="68" t="s">
        <v>57</v>
      </c>
      <c r="E14" s="42">
        <v>7</v>
      </c>
      <c r="F14" s="69"/>
      <c r="G14" s="70"/>
      <c r="H14" s="69"/>
      <c r="I14" s="46">
        <f t="shared" si="0"/>
        <v>7</v>
      </c>
      <c r="J14" s="48">
        <f>COUNTIF($T$9:$AG$56,"Історія зарубіжного мистецтва викл.Филь Л.М.")</f>
        <v>3</v>
      </c>
      <c r="K14" s="45"/>
      <c r="L14" s="45" t="str">
        <f t="shared" si="3"/>
        <v>ии_фи_</v>
      </c>
      <c r="M14" s="45"/>
      <c r="N14" s="48">
        <v>4</v>
      </c>
      <c r="O14" s="49">
        <f t="shared" si="1"/>
        <v>7</v>
      </c>
      <c r="P14" s="50">
        <f t="shared" si="2"/>
        <v>0</v>
      </c>
      <c r="Q14" s="51">
        <v>1</v>
      </c>
      <c r="R14" s="52">
        <v>5</v>
      </c>
      <c r="S14" s="61" t="s">
        <v>58</v>
      </c>
      <c r="T14" s="84"/>
      <c r="U14" s="85"/>
      <c r="V14" s="62"/>
      <c r="W14" s="63"/>
      <c r="X14" s="62"/>
      <c r="Y14" s="63"/>
      <c r="Z14" s="84"/>
      <c r="AA14" s="85"/>
      <c r="AB14" s="86"/>
      <c r="AC14" s="63"/>
      <c r="AD14" s="62"/>
      <c r="AE14" s="63"/>
      <c r="AF14" s="71" t="s">
        <v>45</v>
      </c>
      <c r="AG14" s="72" t="s">
        <v>46</v>
      </c>
      <c r="AH14" s="66"/>
      <c r="AI14" s="59"/>
      <c r="AJ14" s="60"/>
    </row>
    <row r="15" spans="1:36" ht="30" customHeight="1">
      <c r="A15" s="34" t="s">
        <v>27</v>
      </c>
      <c r="B15" s="87" t="s">
        <v>59</v>
      </c>
      <c r="C15" s="40"/>
      <c r="D15" s="68" t="s">
        <v>60</v>
      </c>
      <c r="E15" s="42">
        <v>7</v>
      </c>
      <c r="F15" s="69"/>
      <c r="G15" s="70"/>
      <c r="H15" s="69"/>
      <c r="I15" s="46">
        <f>F15+E15</f>
        <v>7</v>
      </c>
      <c r="J15" s="47">
        <f>COUNTIF($T$9:$AI$71,"Робота в матер. Викл.Бабій М.М.")</f>
        <v>4</v>
      </c>
      <c r="K15" s="74"/>
      <c r="L15" s="45" t="str">
        <f t="shared" si="3"/>
        <v>рм_жд_</v>
      </c>
      <c r="M15" s="74"/>
      <c r="N15" s="75">
        <v>3</v>
      </c>
      <c r="O15" s="49">
        <f>N15+J15</f>
        <v>7</v>
      </c>
      <c r="P15" s="50">
        <f>O15-I15</f>
        <v>0</v>
      </c>
      <c r="Q15" s="51">
        <v>1</v>
      </c>
      <c r="R15" s="52">
        <v>6</v>
      </c>
      <c r="S15" s="61" t="s">
        <v>61</v>
      </c>
      <c r="T15" s="84"/>
      <c r="U15" s="85"/>
      <c r="V15" s="62"/>
      <c r="W15" s="63"/>
      <c r="X15" s="62"/>
      <c r="Y15" s="63"/>
      <c r="Z15" s="84"/>
      <c r="AA15" s="85"/>
      <c r="AB15" s="86"/>
      <c r="AC15" s="63"/>
      <c r="AD15" s="62"/>
      <c r="AE15" s="63"/>
      <c r="AF15" s="76"/>
      <c r="AG15" s="77"/>
      <c r="AH15" s="66"/>
      <c r="AI15" s="59"/>
      <c r="AJ15" s="60"/>
    </row>
    <row r="16" spans="1:36" ht="30" customHeight="1">
      <c r="A16" s="34" t="s">
        <v>27</v>
      </c>
      <c r="B16" s="40" t="s">
        <v>62</v>
      </c>
      <c r="C16" s="40" t="s">
        <v>63</v>
      </c>
      <c r="D16" s="41" t="s">
        <v>64</v>
      </c>
      <c r="E16" s="73">
        <v>7</v>
      </c>
      <c r="F16" s="43">
        <v>2</v>
      </c>
      <c r="G16" s="44" t="s">
        <v>31</v>
      </c>
      <c r="H16" s="45"/>
      <c r="I16" s="46">
        <f>F16+E16</f>
        <v>9</v>
      </c>
      <c r="J16" s="47">
        <f>COUNTIF($T$9:$AI$71,"Техн. вигот. одягу викл.Семенова В.І.")+COUNTIF($T$9:$AI$70,"Екзамен Техн. вигот. одягу викл.Семенова В.І.")</f>
        <v>5</v>
      </c>
      <c r="K16" s="45"/>
      <c r="L16" s="45" t="str">
        <f t="shared" si="3"/>
        <v>тх_см_эз</v>
      </c>
      <c r="M16" s="45"/>
      <c r="N16" s="48">
        <v>4</v>
      </c>
      <c r="O16" s="49">
        <f>N16+J16</f>
        <v>9</v>
      </c>
      <c r="P16" s="50">
        <f>O16-I16</f>
        <v>0</v>
      </c>
      <c r="Q16" s="51">
        <v>1</v>
      </c>
      <c r="R16" s="52">
        <v>7</v>
      </c>
      <c r="S16" s="61" t="s">
        <v>65</v>
      </c>
      <c r="T16" s="62"/>
      <c r="U16" s="63"/>
      <c r="V16" s="62"/>
      <c r="W16" s="63"/>
      <c r="X16" s="62"/>
      <c r="Y16" s="63"/>
      <c r="Z16" s="88"/>
      <c r="AA16" s="63"/>
      <c r="AB16" s="86"/>
      <c r="AC16" s="63"/>
      <c r="AD16" s="62"/>
      <c r="AE16" s="63"/>
      <c r="AF16" s="89" t="s">
        <v>45</v>
      </c>
      <c r="AG16" s="72" t="s">
        <v>46</v>
      </c>
      <c r="AH16" s="66"/>
      <c r="AI16" s="59"/>
      <c r="AJ16" s="60"/>
    </row>
    <row r="17" spans="1:37" ht="30" customHeight="1">
      <c r="A17" s="34" t="s">
        <v>27</v>
      </c>
      <c r="B17" s="40" t="s">
        <v>66</v>
      </c>
      <c r="C17" s="40" t="s">
        <v>67</v>
      </c>
      <c r="D17" s="41" t="s">
        <v>68</v>
      </c>
      <c r="E17" s="42">
        <v>7</v>
      </c>
      <c r="F17" s="43">
        <v>0</v>
      </c>
      <c r="G17" s="44" t="s">
        <v>0</v>
      </c>
      <c r="H17" s="45"/>
      <c r="I17" s="46">
        <f>F17+E17</f>
        <v>7</v>
      </c>
      <c r="J17" s="47">
        <f>COUNTIF($T$9:$AI$71,"Композ. і спецграфіка викл.Сафонова Н.В.")</f>
        <v>3</v>
      </c>
      <c r="K17" s="45">
        <f>COUNTIF($T$10:$AF$93,"Ко_Кск_Шв")</f>
        <v>0</v>
      </c>
      <c r="L17" s="45" t="str">
        <f t="shared" si="3"/>
        <v xml:space="preserve">сг_сф_ </v>
      </c>
      <c r="M17" s="45">
        <f>COUNTIF($T$10:$AF$93,"З_Кск_Шв")</f>
        <v>0</v>
      </c>
      <c r="N17" s="48">
        <v>4</v>
      </c>
      <c r="O17" s="49">
        <f>N17+J17</f>
        <v>7</v>
      </c>
      <c r="P17" s="50">
        <f>O17-I17</f>
        <v>0</v>
      </c>
      <c r="Q17" s="51">
        <v>1</v>
      </c>
      <c r="R17" s="52">
        <v>8</v>
      </c>
      <c r="S17" s="61" t="s">
        <v>69</v>
      </c>
      <c r="T17" s="62"/>
      <c r="U17" s="63"/>
      <c r="V17" s="62"/>
      <c r="W17" s="63"/>
      <c r="X17" s="62"/>
      <c r="Y17" s="63"/>
      <c r="Z17" s="88"/>
      <c r="AA17" s="63"/>
      <c r="AB17" s="86"/>
      <c r="AC17" s="63"/>
      <c r="AD17" s="62"/>
      <c r="AE17" s="63"/>
      <c r="AF17" s="90"/>
      <c r="AG17" s="77"/>
      <c r="AH17" s="66"/>
      <c r="AI17" s="59"/>
      <c r="AJ17" s="60"/>
    </row>
    <row r="18" spans="1:37" ht="30" customHeight="1">
      <c r="A18" s="34" t="s">
        <v>27</v>
      </c>
      <c r="B18" s="40" t="s">
        <v>70</v>
      </c>
      <c r="C18" s="40" t="s">
        <v>71</v>
      </c>
      <c r="D18" s="41" t="s">
        <v>68</v>
      </c>
      <c r="E18" s="42">
        <v>3</v>
      </c>
      <c r="F18" s="43">
        <v>2</v>
      </c>
      <c r="G18" s="44" t="s">
        <v>31</v>
      </c>
      <c r="H18" s="45"/>
      <c r="I18" s="46">
        <f>F18+E18</f>
        <v>5</v>
      </c>
      <c r="J18" s="47">
        <f>COUNTIF($T$9:$AI$71,"Методика викладання фах. дисциплін викл.Донченко Н.А.")+COUNTIF($T$9:$AI$71,"Екзамен Методика викладання фах. дисциплін викл.Донченко Н.А.")</f>
        <v>3</v>
      </c>
      <c r="K18" s="45">
        <f>COUNTIF($T$10:$AF$93,"Ко_Кск_Шв")</f>
        <v>0</v>
      </c>
      <c r="L18" s="45" t="str">
        <f t="shared" si="3"/>
        <v>сг_сф_эз</v>
      </c>
      <c r="M18" s="45">
        <f>COUNTIF($T$10:$AF$93,"З_Кск_Шв")</f>
        <v>0</v>
      </c>
      <c r="N18" s="48">
        <v>2</v>
      </c>
      <c r="O18" s="49">
        <f>N18+J18</f>
        <v>5</v>
      </c>
      <c r="P18" s="50">
        <f>O18-I18</f>
        <v>0</v>
      </c>
      <c r="Q18" s="51">
        <v>1</v>
      </c>
      <c r="R18" s="52">
        <v>9</v>
      </c>
      <c r="S18" s="61" t="s">
        <v>72</v>
      </c>
      <c r="T18" s="62"/>
      <c r="U18" s="63"/>
      <c r="V18" s="62"/>
      <c r="W18" s="63"/>
      <c r="X18" s="91"/>
      <c r="Y18" s="91"/>
      <c r="Z18" s="88"/>
      <c r="AA18" s="63"/>
      <c r="AB18" s="62"/>
      <c r="AC18" s="63"/>
      <c r="AD18" s="91"/>
      <c r="AE18" s="91"/>
      <c r="AF18" s="92" t="s">
        <v>73</v>
      </c>
      <c r="AG18" s="65" t="s">
        <v>74</v>
      </c>
      <c r="AH18" s="66"/>
      <c r="AI18" s="59"/>
      <c r="AJ18" s="60"/>
    </row>
    <row r="19" spans="1:37" ht="30" customHeight="1">
      <c r="A19" s="34" t="s">
        <v>27</v>
      </c>
      <c r="B19" s="40" t="s">
        <v>75</v>
      </c>
      <c r="C19" s="40" t="s">
        <v>76</v>
      </c>
      <c r="D19" s="41" t="s">
        <v>77</v>
      </c>
      <c r="E19" s="42">
        <v>3</v>
      </c>
      <c r="F19" s="93"/>
      <c r="G19" s="94"/>
      <c r="H19" s="93"/>
      <c r="I19" s="46">
        <f>F19+E19</f>
        <v>3</v>
      </c>
      <c r="J19" s="47">
        <f>COUNTIF($T$9:$AI$71,"Історія українського мистецтва викл.Филь Л.М.")</f>
        <v>1</v>
      </c>
      <c r="K19" s="45">
        <f>COUNTIF($T$10:$AF$93,"Ко_Кск_Шв")</f>
        <v>0</v>
      </c>
      <c r="L19" s="45" t="str">
        <f>CONCATENATE(D19,"_",G19)</f>
        <v>уи_фи_</v>
      </c>
      <c r="M19" s="45">
        <f>COUNTIF($T$10:$AF$93,"З_Кск_Шв")</f>
        <v>0</v>
      </c>
      <c r="N19" s="48">
        <v>2</v>
      </c>
      <c r="O19" s="49">
        <f>N19+J19</f>
        <v>3</v>
      </c>
      <c r="P19" s="50">
        <f>O19-I19</f>
        <v>0</v>
      </c>
      <c r="Q19" s="51" t="s">
        <v>0</v>
      </c>
      <c r="R19" s="52">
        <v>10</v>
      </c>
      <c r="S19" s="61" t="s">
        <v>78</v>
      </c>
      <c r="T19" s="62"/>
      <c r="U19" s="63"/>
      <c r="V19" s="62"/>
      <c r="W19" s="63"/>
      <c r="X19" s="91"/>
      <c r="Y19" s="91"/>
      <c r="Z19" s="88"/>
      <c r="AA19" s="63"/>
      <c r="AB19" s="62"/>
      <c r="AC19" s="63"/>
      <c r="AD19" s="91"/>
      <c r="AE19" s="91"/>
      <c r="AF19" s="92" t="s">
        <v>73</v>
      </c>
      <c r="AG19" s="65" t="s">
        <v>74</v>
      </c>
      <c r="AH19" s="66"/>
      <c r="AI19" s="59"/>
      <c r="AJ19" s="60"/>
    </row>
    <row r="20" spans="1:37" ht="30" customHeight="1">
      <c r="A20" s="34" t="s">
        <v>27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5"/>
      <c r="R20" s="52">
        <v>11</v>
      </c>
      <c r="S20" s="96" t="s">
        <v>79</v>
      </c>
      <c r="T20" s="62"/>
      <c r="U20" s="97"/>
      <c r="V20" s="62"/>
      <c r="W20" s="97"/>
      <c r="X20" s="91"/>
      <c r="Y20" s="91"/>
      <c r="Z20" s="62"/>
      <c r="AA20" s="97"/>
      <c r="AB20" s="62"/>
      <c r="AC20" s="63"/>
      <c r="AD20" s="91"/>
      <c r="AE20" s="91"/>
      <c r="AF20" s="92" t="s">
        <v>73</v>
      </c>
      <c r="AG20" s="65" t="s">
        <v>74</v>
      </c>
      <c r="AH20" s="66"/>
      <c r="AI20" s="59"/>
      <c r="AJ20" s="60"/>
    </row>
    <row r="21" spans="1:37" ht="30" customHeight="1">
      <c r="A21" s="34" t="s">
        <v>27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5"/>
      <c r="R21" s="52">
        <v>12</v>
      </c>
      <c r="S21" s="96" t="s">
        <v>80</v>
      </c>
      <c r="T21" s="62"/>
      <c r="U21" s="91"/>
      <c r="V21" s="62"/>
      <c r="W21" s="91"/>
      <c r="X21" s="91"/>
      <c r="Y21" s="91"/>
      <c r="Z21" s="62"/>
      <c r="AA21" s="91"/>
      <c r="AB21" s="62"/>
      <c r="AC21" s="63"/>
      <c r="AD21" s="91"/>
      <c r="AE21" s="91"/>
      <c r="AF21" s="92"/>
      <c r="AG21" s="65"/>
      <c r="AH21" s="66"/>
      <c r="AI21" s="59"/>
      <c r="AJ21" s="60"/>
    </row>
    <row r="22" spans="1:37" ht="30" customHeight="1">
      <c r="A22" s="34" t="s">
        <v>27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5"/>
      <c r="R22" s="52">
        <v>13</v>
      </c>
      <c r="S22" s="96" t="s">
        <v>81</v>
      </c>
      <c r="T22" s="62"/>
      <c r="U22" s="97"/>
      <c r="V22" s="62"/>
      <c r="W22" s="97"/>
      <c r="X22" s="98"/>
      <c r="Y22" s="91"/>
      <c r="Z22" s="62"/>
      <c r="AA22" s="97"/>
      <c r="AB22" s="62"/>
      <c r="AC22" s="97"/>
      <c r="AD22" s="98"/>
      <c r="AE22" s="91"/>
      <c r="AF22" s="92"/>
      <c r="AG22" s="65"/>
      <c r="AH22" s="66"/>
      <c r="AI22" s="59"/>
      <c r="AJ22" s="60"/>
    </row>
    <row r="23" spans="1:37" ht="30" customHeight="1">
      <c r="A23" s="34" t="s">
        <v>27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5"/>
      <c r="R23" s="52">
        <v>14</v>
      </c>
      <c r="S23" s="96" t="s">
        <v>82</v>
      </c>
      <c r="T23" s="62"/>
      <c r="U23" s="91"/>
      <c r="V23" s="62"/>
      <c r="W23" s="91"/>
      <c r="X23" s="99"/>
      <c r="Y23" s="99"/>
      <c r="Z23" s="62"/>
      <c r="AA23" s="91"/>
      <c r="AB23" s="62"/>
      <c r="AC23" s="91"/>
      <c r="AD23" s="99"/>
      <c r="AE23" s="99"/>
      <c r="AF23" s="92"/>
      <c r="AG23" s="65"/>
      <c r="AH23" s="66"/>
      <c r="AI23" s="59"/>
      <c r="AJ23" s="60"/>
      <c r="AK23" s="1" t="s">
        <v>0</v>
      </c>
    </row>
    <row r="24" spans="1:37" ht="24" customHeight="1">
      <c r="A24" s="34" t="s">
        <v>27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5"/>
      <c r="R24" s="52"/>
      <c r="S24" s="53"/>
      <c r="T24" s="57" t="s">
        <v>83</v>
      </c>
      <c r="U24" s="56" t="s">
        <v>33</v>
      </c>
      <c r="V24" s="57" t="s">
        <v>84</v>
      </c>
      <c r="W24" s="56" t="s">
        <v>33</v>
      </c>
      <c r="X24" s="57" t="s">
        <v>85</v>
      </c>
      <c r="Y24" s="56" t="s">
        <v>33</v>
      </c>
      <c r="Z24" s="56" t="s">
        <v>86</v>
      </c>
      <c r="AA24" s="56" t="s">
        <v>33</v>
      </c>
      <c r="AB24" s="56" t="s">
        <v>87</v>
      </c>
      <c r="AC24" s="56" t="s">
        <v>33</v>
      </c>
      <c r="AD24" s="57" t="s">
        <v>88</v>
      </c>
      <c r="AE24" s="56" t="s">
        <v>33</v>
      </c>
      <c r="AF24" s="56" t="s">
        <v>89</v>
      </c>
      <c r="AG24" s="56" t="s">
        <v>33</v>
      </c>
      <c r="AH24" s="58"/>
      <c r="AI24" s="59"/>
      <c r="AJ24" s="60"/>
    </row>
    <row r="25" spans="1:37" ht="30" customHeight="1">
      <c r="A25" s="34" t="s">
        <v>27</v>
      </c>
      <c r="B25" s="100"/>
      <c r="C25" s="100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43"/>
      <c r="Q25" s="95"/>
      <c r="R25" s="52">
        <v>1</v>
      </c>
      <c r="S25" s="61" t="s">
        <v>37</v>
      </c>
      <c r="T25" s="71" t="s">
        <v>90</v>
      </c>
      <c r="U25" s="101" t="s">
        <v>91</v>
      </c>
      <c r="V25" s="71" t="s">
        <v>92</v>
      </c>
      <c r="W25" s="101" t="s">
        <v>93</v>
      </c>
      <c r="X25" s="102" t="s">
        <v>94</v>
      </c>
      <c r="Y25" s="103" t="s">
        <v>95</v>
      </c>
      <c r="Z25" s="104" t="s">
        <v>96</v>
      </c>
      <c r="AA25" s="65" t="s">
        <v>97</v>
      </c>
      <c r="AB25" s="105" t="s">
        <v>98</v>
      </c>
      <c r="AC25" s="106" t="s">
        <v>93</v>
      </c>
      <c r="AD25" s="107" t="s">
        <v>99</v>
      </c>
      <c r="AE25" s="106" t="s">
        <v>100</v>
      </c>
      <c r="AF25" s="108"/>
      <c r="AG25" s="109"/>
      <c r="AH25" s="110"/>
      <c r="AI25" s="59"/>
      <c r="AJ25" s="60"/>
    </row>
    <row r="26" spans="1:37" ht="30" customHeight="1">
      <c r="A26" s="34" t="s">
        <v>27</v>
      </c>
      <c r="B26" s="100"/>
      <c r="C26" s="100"/>
      <c r="D26" s="74"/>
      <c r="E26" s="74"/>
      <c r="F26" s="74"/>
      <c r="G26" s="74"/>
      <c r="H26" s="74"/>
      <c r="I26" s="74"/>
      <c r="J26" s="74"/>
      <c r="K26" s="74"/>
      <c r="L26" s="74" t="s">
        <v>0</v>
      </c>
      <c r="M26" s="74"/>
      <c r="N26" s="74"/>
      <c r="O26" s="74"/>
      <c r="P26" s="43"/>
      <c r="Q26" s="95" t="s">
        <v>0</v>
      </c>
      <c r="R26" s="52">
        <v>2</v>
      </c>
      <c r="S26" s="61" t="s">
        <v>40</v>
      </c>
      <c r="T26" s="76"/>
      <c r="U26" s="111"/>
      <c r="V26" s="76"/>
      <c r="W26" s="111"/>
      <c r="X26" s="102" t="s">
        <v>94</v>
      </c>
      <c r="Y26" s="103" t="s">
        <v>95</v>
      </c>
      <c r="Z26" s="104" t="s">
        <v>96</v>
      </c>
      <c r="AA26" s="65" t="s">
        <v>97</v>
      </c>
      <c r="AB26" s="112"/>
      <c r="AC26" s="113"/>
      <c r="AD26" s="114"/>
      <c r="AE26" s="113"/>
      <c r="AF26" s="108"/>
      <c r="AG26" s="109"/>
      <c r="AH26" s="110"/>
      <c r="AI26" s="59"/>
      <c r="AJ26" s="60"/>
      <c r="AK26" s="115"/>
    </row>
    <row r="27" spans="1:37" ht="30" customHeight="1">
      <c r="A27" s="34" t="s">
        <v>27</v>
      </c>
      <c r="B27" s="116" t="s">
        <v>101</v>
      </c>
      <c r="C27" s="116"/>
      <c r="D27" s="75" t="s">
        <v>0</v>
      </c>
      <c r="E27" s="75">
        <f t="shared" ref="E27:O27" si="4">SUM(E8:E17)</f>
        <v>70</v>
      </c>
      <c r="F27" s="75">
        <f t="shared" si="4"/>
        <v>6</v>
      </c>
      <c r="G27" s="75">
        <f t="shared" si="4"/>
        <v>0</v>
      </c>
      <c r="H27" s="75">
        <f t="shared" si="4"/>
        <v>0</v>
      </c>
      <c r="I27" s="75">
        <f t="shared" si="4"/>
        <v>76</v>
      </c>
      <c r="J27" s="75">
        <f t="shared" si="4"/>
        <v>42</v>
      </c>
      <c r="K27" s="75">
        <f t="shared" si="4"/>
        <v>0</v>
      </c>
      <c r="L27" s="75">
        <f t="shared" si="4"/>
        <v>0</v>
      </c>
      <c r="M27" s="75">
        <f t="shared" si="4"/>
        <v>0</v>
      </c>
      <c r="N27" s="75">
        <f>SUM(N8:N19)</f>
        <v>38</v>
      </c>
      <c r="O27" s="75">
        <f t="shared" si="4"/>
        <v>76</v>
      </c>
      <c r="P27" s="50">
        <f>SUM(P8:P26)</f>
        <v>0</v>
      </c>
      <c r="Q27" s="95"/>
      <c r="R27" s="52">
        <v>3</v>
      </c>
      <c r="S27" s="61" t="s">
        <v>44</v>
      </c>
      <c r="T27" s="71" t="s">
        <v>90</v>
      </c>
      <c r="U27" s="101" t="s">
        <v>91</v>
      </c>
      <c r="V27" s="71" t="s">
        <v>92</v>
      </c>
      <c r="W27" s="101" t="s">
        <v>93</v>
      </c>
      <c r="X27" s="102" t="s">
        <v>94</v>
      </c>
      <c r="Y27" s="103" t="s">
        <v>95</v>
      </c>
      <c r="Z27" s="104" t="s">
        <v>96</v>
      </c>
      <c r="AA27" s="65" t="s">
        <v>97</v>
      </c>
      <c r="AB27" s="105" t="s">
        <v>102</v>
      </c>
      <c r="AC27" s="106" t="s">
        <v>93</v>
      </c>
      <c r="AD27" s="71" t="s">
        <v>45</v>
      </c>
      <c r="AE27" s="101" t="s">
        <v>103</v>
      </c>
      <c r="AF27" s="105" t="s">
        <v>104</v>
      </c>
      <c r="AG27" s="106" t="s">
        <v>91</v>
      </c>
      <c r="AH27" s="110"/>
      <c r="AI27" s="59"/>
      <c r="AJ27" s="60"/>
    </row>
    <row r="28" spans="1:37" ht="30" customHeight="1">
      <c r="A28" s="34" t="s">
        <v>27</v>
      </c>
      <c r="B28" s="117"/>
      <c r="C28" s="117"/>
      <c r="D28" s="117"/>
      <c r="E28" s="35"/>
      <c r="F28" s="35"/>
      <c r="G28" s="118"/>
      <c r="H28" s="119"/>
      <c r="I28" s="120"/>
      <c r="J28" s="48">
        <f>COUNTIF($T$9:$AF$69,"ект_ан")</f>
        <v>0</v>
      </c>
      <c r="K28" s="35"/>
      <c r="L28" s="35"/>
      <c r="M28" s="35"/>
      <c r="N28" s="118"/>
      <c r="O28" s="121"/>
      <c r="P28" s="34"/>
      <c r="Q28" s="95"/>
      <c r="R28" s="52">
        <v>4</v>
      </c>
      <c r="S28" s="61" t="s">
        <v>50</v>
      </c>
      <c r="T28" s="76"/>
      <c r="U28" s="111"/>
      <c r="V28" s="76"/>
      <c r="W28" s="111"/>
      <c r="X28" s="102" t="s">
        <v>94</v>
      </c>
      <c r="Y28" s="103" t="s">
        <v>95</v>
      </c>
      <c r="Z28" s="122" t="s">
        <v>105</v>
      </c>
      <c r="AA28" s="65" t="s">
        <v>97</v>
      </c>
      <c r="AB28" s="112"/>
      <c r="AC28" s="113"/>
      <c r="AD28" s="76"/>
      <c r="AE28" s="111"/>
      <c r="AF28" s="112"/>
      <c r="AG28" s="113"/>
      <c r="AH28" s="110"/>
      <c r="AI28" s="59"/>
      <c r="AJ28" s="60" t="s">
        <v>0</v>
      </c>
    </row>
    <row r="29" spans="1:37" ht="23.25" customHeight="1">
      <c r="A29" s="34" t="s">
        <v>27</v>
      </c>
      <c r="B29" s="123" t="s">
        <v>106</v>
      </c>
      <c r="C29" s="100" t="s">
        <v>107</v>
      </c>
      <c r="D29" s="45" t="s">
        <v>108</v>
      </c>
      <c r="E29" s="74"/>
      <c r="F29" s="43"/>
      <c r="G29" s="124"/>
      <c r="H29" s="119"/>
      <c r="I29" s="120"/>
      <c r="J29" s="48">
        <f>COUNTIF($T$9:$AF$69,"ект_ан")</f>
        <v>0</v>
      </c>
      <c r="K29" s="35"/>
      <c r="L29" s="35"/>
      <c r="M29" s="35"/>
      <c r="N29" s="118"/>
      <c r="O29" s="121"/>
      <c r="P29" s="34"/>
      <c r="Q29" s="95"/>
      <c r="R29" s="52">
        <v>5</v>
      </c>
      <c r="S29" s="78" t="s">
        <v>54</v>
      </c>
      <c r="T29" s="125"/>
      <c r="U29" s="126"/>
      <c r="V29" s="127"/>
      <c r="W29" s="126"/>
      <c r="X29" s="125"/>
      <c r="Y29" s="126"/>
      <c r="Z29" s="125"/>
      <c r="AA29" s="126"/>
      <c r="AB29" s="127"/>
      <c r="AC29" s="126"/>
      <c r="AD29" s="125"/>
      <c r="AE29" s="126"/>
      <c r="AF29" s="128"/>
      <c r="AG29" s="129"/>
      <c r="AH29" s="110"/>
      <c r="AI29" s="59"/>
      <c r="AJ29" s="60"/>
    </row>
    <row r="30" spans="1:37" ht="30" customHeight="1">
      <c r="A30" s="34" t="s">
        <v>27</v>
      </c>
      <c r="B30" s="117" t="s">
        <v>109</v>
      </c>
      <c r="C30" s="117"/>
      <c r="D30" s="117"/>
      <c r="E30" s="35"/>
      <c r="F30" s="35"/>
      <c r="G30" s="130"/>
      <c r="H30" s="119"/>
      <c r="I30" s="120"/>
      <c r="J30" s="48">
        <f>COUNTIF($T$9:$AF$69,"ект_ан")</f>
        <v>0</v>
      </c>
      <c r="K30" s="35"/>
      <c r="L30" s="35"/>
      <c r="M30" s="35"/>
      <c r="N30" s="118"/>
      <c r="O30" s="121"/>
      <c r="P30" s="35"/>
      <c r="Q30" s="95"/>
      <c r="R30" s="52">
        <v>6</v>
      </c>
      <c r="S30" s="61" t="s">
        <v>58</v>
      </c>
      <c r="T30" s="71" t="s">
        <v>110</v>
      </c>
      <c r="U30" s="131" t="s">
        <v>93</v>
      </c>
      <c r="V30" s="71" t="s">
        <v>111</v>
      </c>
      <c r="W30" s="101" t="s">
        <v>91</v>
      </c>
      <c r="X30" s="132" t="s">
        <v>112</v>
      </c>
      <c r="Y30" s="133" t="s">
        <v>113</v>
      </c>
      <c r="Z30" s="134" t="s">
        <v>114</v>
      </c>
      <c r="AA30" s="103" t="s">
        <v>115</v>
      </c>
      <c r="AB30" s="135" t="s">
        <v>116</v>
      </c>
      <c r="AC30" s="101" t="s">
        <v>93</v>
      </c>
      <c r="AD30" s="71" t="s">
        <v>45</v>
      </c>
      <c r="AE30" s="101" t="s">
        <v>103</v>
      </c>
      <c r="AF30" s="71" t="s">
        <v>117</v>
      </c>
      <c r="AG30" s="101" t="s">
        <v>118</v>
      </c>
      <c r="AH30" s="110"/>
      <c r="AI30" s="59"/>
      <c r="AJ30" s="60"/>
    </row>
    <row r="31" spans="1:37" ht="30" customHeight="1">
      <c r="A31" s="34" t="s">
        <v>27</v>
      </c>
      <c r="B31" s="117" t="s">
        <v>119</v>
      </c>
      <c r="C31" s="117"/>
      <c r="D31" s="117"/>
      <c r="E31" s="35"/>
      <c r="F31" s="35"/>
      <c r="G31" s="136" t="s">
        <v>120</v>
      </c>
      <c r="H31" s="119"/>
      <c r="I31" s="120"/>
      <c r="J31" s="48">
        <f>COUNTIF($T$9:$AF$69,"ект_ан")</f>
        <v>0</v>
      </c>
      <c r="K31" s="35"/>
      <c r="L31" s="35"/>
      <c r="M31" s="35"/>
      <c r="N31" s="118"/>
      <c r="O31" s="121"/>
      <c r="P31" s="35"/>
      <c r="Q31" s="95"/>
      <c r="R31" s="52">
        <v>7</v>
      </c>
      <c r="S31" s="61" t="s">
        <v>61</v>
      </c>
      <c r="T31" s="76"/>
      <c r="U31" s="137"/>
      <c r="V31" s="76"/>
      <c r="W31" s="111"/>
      <c r="X31" s="132" t="s">
        <v>112</v>
      </c>
      <c r="Y31" s="133" t="s">
        <v>113</v>
      </c>
      <c r="Z31" s="134" t="s">
        <v>114</v>
      </c>
      <c r="AA31" s="103" t="s">
        <v>115</v>
      </c>
      <c r="AB31" s="138"/>
      <c r="AC31" s="111"/>
      <c r="AD31" s="76"/>
      <c r="AE31" s="111"/>
      <c r="AF31" s="76"/>
      <c r="AG31" s="111"/>
      <c r="AH31" s="110"/>
      <c r="AI31" s="59"/>
      <c r="AJ31" s="60" t="s">
        <v>0</v>
      </c>
    </row>
    <row r="32" spans="1:37" ht="30" customHeight="1">
      <c r="A32" s="34" t="s">
        <v>27</v>
      </c>
      <c r="B32" s="139" t="s">
        <v>121</v>
      </c>
      <c r="C32" s="139" t="s">
        <v>122</v>
      </c>
      <c r="D32" s="69" t="s">
        <v>123</v>
      </c>
      <c r="E32" s="35"/>
      <c r="F32" s="35"/>
      <c r="G32" s="136" t="s">
        <v>120</v>
      </c>
      <c r="H32" s="140"/>
      <c r="I32" s="120"/>
      <c r="J32" s="48">
        <f>COUNTIF($T$9:$AF$69,"ект_ан")</f>
        <v>0</v>
      </c>
      <c r="K32" s="35"/>
      <c r="L32" s="35"/>
      <c r="M32" s="35"/>
      <c r="N32" s="118"/>
      <c r="O32" s="121"/>
      <c r="P32" s="141"/>
      <c r="Q32" s="95"/>
      <c r="R32" s="52">
        <v>8</v>
      </c>
      <c r="S32" s="61" t="s">
        <v>65</v>
      </c>
      <c r="T32" s="71" t="s">
        <v>110</v>
      </c>
      <c r="U32" s="101" t="s">
        <v>93</v>
      </c>
      <c r="V32" s="71" t="s">
        <v>111</v>
      </c>
      <c r="W32" s="101" t="s">
        <v>91</v>
      </c>
      <c r="X32" s="142" t="s">
        <v>124</v>
      </c>
      <c r="Y32" s="103" t="s">
        <v>125</v>
      </c>
      <c r="Z32" s="134"/>
      <c r="AA32" s="103"/>
      <c r="AB32" s="143" t="s">
        <v>126</v>
      </c>
      <c r="AC32" s="133" t="s">
        <v>74</v>
      </c>
      <c r="AD32" s="144"/>
      <c r="AE32" s="103"/>
      <c r="AF32" s="71" t="s">
        <v>117</v>
      </c>
      <c r="AG32" s="101" t="s">
        <v>118</v>
      </c>
      <c r="AH32" s="110"/>
      <c r="AI32" s="59"/>
      <c r="AJ32" s="60"/>
    </row>
    <row r="33" spans="1:38" ht="30" customHeight="1">
      <c r="A33" s="34" t="s">
        <v>27</v>
      </c>
      <c r="B33" s="117" t="s">
        <v>127</v>
      </c>
      <c r="C33" s="117" t="s">
        <v>128</v>
      </c>
      <c r="D33" s="69" t="s">
        <v>129</v>
      </c>
      <c r="E33" s="35"/>
      <c r="F33" s="35"/>
      <c r="G33" s="136" t="s">
        <v>120</v>
      </c>
      <c r="H33" s="35"/>
      <c r="I33" s="121"/>
      <c r="J33" s="48">
        <f>COUNTIF($T$9:$AF$69,"ее_бр")</f>
        <v>0</v>
      </c>
      <c r="K33" s="119"/>
      <c r="L33" s="119"/>
      <c r="M33" s="119"/>
      <c r="N33" s="145"/>
      <c r="O33" s="146"/>
      <c r="P33" s="35"/>
      <c r="Q33" s="95"/>
      <c r="R33" s="52">
        <v>9</v>
      </c>
      <c r="S33" s="61" t="s">
        <v>69</v>
      </c>
      <c r="T33" s="76"/>
      <c r="U33" s="111"/>
      <c r="V33" s="76"/>
      <c r="W33" s="111"/>
      <c r="X33" s="142" t="s">
        <v>124</v>
      </c>
      <c r="Y33" s="103" t="s">
        <v>125</v>
      </c>
      <c r="Z33" s="134"/>
      <c r="AA33" s="103"/>
      <c r="AB33" s="143" t="s">
        <v>126</v>
      </c>
      <c r="AC33" s="133" t="s">
        <v>74</v>
      </c>
      <c r="AD33" s="144"/>
      <c r="AE33" s="103"/>
      <c r="AF33" s="76"/>
      <c r="AG33" s="111"/>
      <c r="AH33" s="110"/>
      <c r="AI33" s="59"/>
      <c r="AJ33" s="60"/>
    </row>
    <row r="34" spans="1:38" ht="30" customHeight="1">
      <c r="A34" s="34" t="s">
        <v>27</v>
      </c>
      <c r="B34" s="147" t="s">
        <v>130</v>
      </c>
      <c r="C34" s="147" t="s">
        <v>131</v>
      </c>
      <c r="D34" s="45" t="s">
        <v>132</v>
      </c>
      <c r="E34" s="35"/>
      <c r="F34" s="35"/>
      <c r="G34" s="136"/>
      <c r="H34" s="119"/>
      <c r="I34" s="121"/>
      <c r="J34" s="145">
        <f>COUNTIF($S$9:$AG$69,"Н_Фр")</f>
        <v>0</v>
      </c>
      <c r="K34" s="119"/>
      <c r="L34" s="119"/>
      <c r="M34" s="119"/>
      <c r="N34" s="145"/>
      <c r="O34" s="146"/>
      <c r="P34" s="35"/>
      <c r="Q34" s="95"/>
      <c r="R34" s="52">
        <v>10</v>
      </c>
      <c r="S34" s="61" t="s">
        <v>72</v>
      </c>
      <c r="T34" s="105" t="s">
        <v>133</v>
      </c>
      <c r="U34" s="106" t="s">
        <v>93</v>
      </c>
      <c r="V34" s="144"/>
      <c r="W34" s="103"/>
      <c r="X34" s="92" t="s">
        <v>134</v>
      </c>
      <c r="Y34" s="103" t="s">
        <v>125</v>
      </c>
      <c r="Z34" s="134"/>
      <c r="AA34" s="103"/>
      <c r="AB34" s="144"/>
      <c r="AC34" s="103"/>
      <c r="AD34" s="148"/>
      <c r="AE34" s="148"/>
      <c r="AF34" s="148"/>
      <c r="AG34" s="148"/>
      <c r="AH34" s="110"/>
      <c r="AI34" s="59"/>
      <c r="AJ34" s="60"/>
    </row>
    <row r="35" spans="1:38" ht="30" customHeight="1">
      <c r="A35" s="34" t="s">
        <v>27</v>
      </c>
      <c r="B35" s="100" t="s">
        <v>135</v>
      </c>
      <c r="C35" s="100" t="s">
        <v>136</v>
      </c>
      <c r="D35" s="45" t="s">
        <v>137</v>
      </c>
      <c r="E35" s="35"/>
      <c r="F35" s="35"/>
      <c r="G35" s="136"/>
      <c r="H35" s="119"/>
      <c r="I35" s="121"/>
      <c r="J35" s="145">
        <f>COUNTIF($S$9:$AG$69,"Фил_Фи")</f>
        <v>0</v>
      </c>
      <c r="K35" s="119"/>
      <c r="L35" s="119"/>
      <c r="M35" s="119">
        <f>COUNTIF($S$9:$AG$69,"З_Фил_Фи")</f>
        <v>0</v>
      </c>
      <c r="N35" s="145"/>
      <c r="O35" s="146"/>
      <c r="P35" s="35"/>
      <c r="Q35" s="95" t="s">
        <v>0</v>
      </c>
      <c r="R35" s="52">
        <v>11</v>
      </c>
      <c r="S35" s="61" t="s">
        <v>78</v>
      </c>
      <c r="T35" s="112"/>
      <c r="U35" s="113"/>
      <c r="V35" s="144"/>
      <c r="W35" s="103"/>
      <c r="X35" s="92" t="s">
        <v>134</v>
      </c>
      <c r="Y35" s="103" t="s">
        <v>125</v>
      </c>
      <c r="Z35" s="134"/>
      <c r="AA35" s="103"/>
      <c r="AB35" s="144"/>
      <c r="AC35" s="103"/>
      <c r="AD35" s="148"/>
      <c r="AE35" s="148"/>
      <c r="AF35" s="144"/>
      <c r="AG35" s="65"/>
      <c r="AH35" s="110"/>
      <c r="AI35" s="59"/>
      <c r="AJ35" s="60"/>
    </row>
    <row r="36" spans="1:38" ht="30" customHeight="1">
      <c r="A36" s="34" t="s">
        <v>27</v>
      </c>
      <c r="B36" s="117" t="s">
        <v>138</v>
      </c>
      <c r="C36" s="117" t="s">
        <v>139</v>
      </c>
      <c r="D36" s="45" t="s">
        <v>140</v>
      </c>
      <c r="E36" s="35"/>
      <c r="F36" s="35"/>
      <c r="G36" s="136" t="s">
        <v>120</v>
      </c>
      <c r="H36" s="119" t="s">
        <v>0</v>
      </c>
      <c r="I36" s="121"/>
      <c r="J36" s="48">
        <f>COUNTIF($T$9:$AF$69,"ох_пр_бу")</f>
        <v>0</v>
      </c>
      <c r="K36" s="119"/>
      <c r="L36" s="119"/>
      <c r="M36" s="119"/>
      <c r="N36" s="145"/>
      <c r="O36" s="146"/>
      <c r="P36" s="35"/>
      <c r="Q36" s="95"/>
      <c r="R36" s="52">
        <v>12</v>
      </c>
      <c r="S36" s="96" t="s">
        <v>79</v>
      </c>
      <c r="T36" s="144"/>
      <c r="U36" s="65"/>
      <c r="V36" s="144"/>
      <c r="W36" s="103"/>
      <c r="X36" s="149"/>
      <c r="Y36" s="148"/>
      <c r="Z36" s="134"/>
      <c r="AA36" s="103"/>
      <c r="AB36" s="144"/>
      <c r="AC36" s="103"/>
      <c r="AD36" s="148"/>
      <c r="AE36" s="148"/>
      <c r="AF36" s="144"/>
      <c r="AG36" s="65"/>
      <c r="AH36" s="110"/>
      <c r="AI36" s="59"/>
      <c r="AJ36" s="60"/>
    </row>
    <row r="37" spans="1:38" ht="30" customHeight="1">
      <c r="A37" s="34" t="s">
        <v>27</v>
      </c>
      <c r="B37" s="117"/>
      <c r="C37" s="117"/>
      <c r="D37" s="45"/>
      <c r="E37" s="35"/>
      <c r="F37" s="35"/>
      <c r="G37" s="136"/>
      <c r="H37" s="140"/>
      <c r="I37" s="120"/>
      <c r="J37" s="150"/>
      <c r="K37" s="140"/>
      <c r="L37" s="140"/>
      <c r="M37" s="140"/>
      <c r="N37" s="150"/>
      <c r="O37" s="120"/>
      <c r="P37" s="35"/>
      <c r="Q37" s="95"/>
      <c r="R37" s="52">
        <v>13</v>
      </c>
      <c r="S37" s="96" t="s">
        <v>80</v>
      </c>
      <c r="T37" s="144"/>
      <c r="U37" s="148"/>
      <c r="V37" s="144"/>
      <c r="W37" s="103"/>
      <c r="X37" s="149"/>
      <c r="Y37" s="148"/>
      <c r="Z37" s="134"/>
      <c r="AA37" s="103"/>
      <c r="AB37" s="144"/>
      <c r="AC37" s="103"/>
      <c r="AD37" s="148"/>
      <c r="AE37" s="148"/>
      <c r="AF37" s="144"/>
      <c r="AG37" s="65"/>
      <c r="AH37" s="110"/>
      <c r="AI37" s="59"/>
      <c r="AJ37" s="60"/>
    </row>
    <row r="38" spans="1:38" ht="30" customHeight="1">
      <c r="A38" s="34" t="s">
        <v>27</v>
      </c>
      <c r="B38" s="117"/>
      <c r="C38" s="117"/>
      <c r="D38" s="45"/>
      <c r="E38" s="35"/>
      <c r="F38" s="35"/>
      <c r="G38" s="136"/>
      <c r="H38" s="140"/>
      <c r="I38" s="120"/>
      <c r="J38" s="150"/>
      <c r="K38" s="140"/>
      <c r="L38" s="140"/>
      <c r="M38" s="140"/>
      <c r="N38" s="150"/>
      <c r="O38" s="120"/>
      <c r="P38" s="35"/>
      <c r="Q38" s="95"/>
      <c r="R38" s="52">
        <v>14</v>
      </c>
      <c r="S38" s="96" t="s">
        <v>81</v>
      </c>
      <c r="T38" s="144"/>
      <c r="U38" s="65"/>
      <c r="V38" s="144"/>
      <c r="W38" s="103"/>
      <c r="X38" s="149"/>
      <c r="Y38" s="148"/>
      <c r="Z38" s="144"/>
      <c r="AA38" s="65"/>
      <c r="AB38" s="144"/>
      <c r="AC38" s="65"/>
      <c r="AD38" s="149"/>
      <c r="AE38" s="148"/>
      <c r="AF38" s="144"/>
      <c r="AG38" s="65"/>
      <c r="AH38" s="110"/>
      <c r="AI38" s="59"/>
      <c r="AJ38" s="60" t="s">
        <v>0</v>
      </c>
    </row>
    <row r="39" spans="1:38" ht="30" customHeight="1">
      <c r="A39" s="34" t="s">
        <v>27</v>
      </c>
      <c r="B39" s="117"/>
      <c r="C39" s="117"/>
      <c r="D39" s="45"/>
      <c r="E39" s="35"/>
      <c r="F39" s="35"/>
      <c r="G39" s="136"/>
      <c r="H39" s="140"/>
      <c r="I39" s="120"/>
      <c r="J39" s="150"/>
      <c r="K39" s="140"/>
      <c r="L39" s="140"/>
      <c r="M39" s="140"/>
      <c r="N39" s="150"/>
      <c r="O39" s="120"/>
      <c r="P39" s="35"/>
      <c r="Q39" s="95"/>
      <c r="R39" s="52">
        <v>15</v>
      </c>
      <c r="S39" s="96" t="s">
        <v>82</v>
      </c>
      <c r="T39" s="144"/>
      <c r="U39" s="148"/>
      <c r="V39" s="144"/>
      <c r="W39" s="148"/>
      <c r="X39" s="151"/>
      <c r="Y39" s="151"/>
      <c r="Z39" s="144"/>
      <c r="AA39" s="148"/>
      <c r="AB39" s="144"/>
      <c r="AC39" s="148"/>
      <c r="AD39" s="151"/>
      <c r="AE39" s="151"/>
      <c r="AF39" s="144"/>
      <c r="AG39" s="65"/>
      <c r="AH39" s="110"/>
      <c r="AI39" s="59"/>
      <c r="AJ39" s="60"/>
    </row>
    <row r="40" spans="1:38" s="6" customFormat="1" ht="24" customHeight="1">
      <c r="A40" s="140" t="s">
        <v>141</v>
      </c>
      <c r="B40" s="117"/>
      <c r="C40" s="117"/>
      <c r="D40" s="45"/>
      <c r="E40" s="35"/>
      <c r="F40" s="35"/>
      <c r="G40" s="136"/>
      <c r="H40" s="140"/>
      <c r="I40" s="120"/>
      <c r="J40" s="150"/>
      <c r="K40" s="140"/>
      <c r="L40" s="140"/>
      <c r="M40" s="140"/>
      <c r="N40" s="150"/>
      <c r="O40" s="120"/>
      <c r="P40" s="35"/>
      <c r="Q40" s="152"/>
      <c r="R40" s="52"/>
      <c r="S40" s="53"/>
      <c r="T40" s="57" t="s">
        <v>142</v>
      </c>
      <c r="U40" s="56" t="s">
        <v>33</v>
      </c>
      <c r="V40" s="57" t="s">
        <v>143</v>
      </c>
      <c r="W40" s="56" t="s">
        <v>33</v>
      </c>
      <c r="X40" s="57" t="s">
        <v>144</v>
      </c>
      <c r="Y40" s="56" t="s">
        <v>33</v>
      </c>
      <c r="Z40" s="56" t="s">
        <v>145</v>
      </c>
      <c r="AA40" s="56" t="s">
        <v>33</v>
      </c>
      <c r="AB40" s="56" t="s">
        <v>146</v>
      </c>
      <c r="AC40" s="56" t="s">
        <v>33</v>
      </c>
      <c r="AD40" s="55"/>
      <c r="AE40" s="54"/>
      <c r="AF40" s="55"/>
      <c r="AG40" s="54"/>
      <c r="AH40" s="110"/>
      <c r="AI40" s="153"/>
      <c r="AK40" s="6" t="s">
        <v>0</v>
      </c>
    </row>
    <row r="41" spans="1:38" s="6" customFormat="1" ht="30" customHeight="1">
      <c r="A41" s="140" t="s">
        <v>141</v>
      </c>
      <c r="B41" s="117"/>
      <c r="C41" s="117"/>
      <c r="D41" s="45"/>
      <c r="E41" s="35"/>
      <c r="F41" s="35"/>
      <c r="G41" s="136"/>
      <c r="H41" s="140"/>
      <c r="I41" s="120"/>
      <c r="J41" s="150"/>
      <c r="K41" s="140"/>
      <c r="L41" s="140"/>
      <c r="M41" s="140"/>
      <c r="N41" s="150"/>
      <c r="O41" s="120"/>
      <c r="P41" s="35"/>
      <c r="Q41" s="152"/>
      <c r="R41" s="52">
        <v>1</v>
      </c>
      <c r="S41" s="61" t="s">
        <v>37</v>
      </c>
      <c r="T41" s="144"/>
      <c r="U41" s="103"/>
      <c r="V41" s="144"/>
      <c r="W41" s="103"/>
      <c r="X41" s="64"/>
      <c r="Y41" s="65"/>
      <c r="Z41" s="154"/>
      <c r="AA41" s="65"/>
      <c r="AB41" s="64"/>
      <c r="AC41" s="65"/>
      <c r="AD41" s="91"/>
      <c r="AE41" s="91"/>
      <c r="AF41" s="99"/>
      <c r="AG41" s="99"/>
      <c r="AH41" s="110"/>
      <c r="AI41" s="153"/>
    </row>
    <row r="42" spans="1:38" s="6" customFormat="1" ht="30" customHeight="1">
      <c r="A42" s="140" t="s">
        <v>141</v>
      </c>
      <c r="B42" s="117"/>
      <c r="C42" s="117"/>
      <c r="D42" s="45"/>
      <c r="E42" s="35"/>
      <c r="F42" s="35"/>
      <c r="G42" s="136"/>
      <c r="H42" s="140"/>
      <c r="I42" s="120"/>
      <c r="J42" s="150"/>
      <c r="K42" s="140"/>
      <c r="L42" s="140"/>
      <c r="M42" s="140"/>
      <c r="N42" s="150"/>
      <c r="O42" s="120"/>
      <c r="P42" s="35"/>
      <c r="Q42" s="152"/>
      <c r="R42" s="52">
        <v>2</v>
      </c>
      <c r="S42" s="61" t="s">
        <v>40</v>
      </c>
      <c r="T42" s="144"/>
      <c r="U42" s="103"/>
      <c r="V42" s="144"/>
      <c r="W42" s="103"/>
      <c r="X42" s="64"/>
      <c r="Y42" s="65"/>
      <c r="Z42" s="65"/>
      <c r="AA42" s="65"/>
      <c r="AB42" s="64"/>
      <c r="AC42" s="65"/>
      <c r="AD42" s="91"/>
      <c r="AE42" s="91"/>
      <c r="AF42" s="99"/>
      <c r="AG42" s="99"/>
      <c r="AH42" s="110"/>
      <c r="AI42" s="153"/>
    </row>
    <row r="43" spans="1:38" s="6" customFormat="1" ht="30" customHeight="1">
      <c r="A43" s="140" t="s">
        <v>141</v>
      </c>
      <c r="B43" s="117"/>
      <c r="C43" s="117"/>
      <c r="D43" s="45"/>
      <c r="E43" s="35"/>
      <c r="F43" s="35"/>
      <c r="G43" s="136"/>
      <c r="H43" s="140"/>
      <c r="I43" s="120"/>
      <c r="J43" s="150"/>
      <c r="K43" s="140"/>
      <c r="L43" s="140"/>
      <c r="M43" s="140"/>
      <c r="N43" s="150"/>
      <c r="O43" s="120"/>
      <c r="P43" s="35"/>
      <c r="Q43" s="152"/>
      <c r="R43" s="52">
        <v>3</v>
      </c>
      <c r="S43" s="61" t="s">
        <v>44</v>
      </c>
      <c r="T43" s="105" t="s">
        <v>147</v>
      </c>
      <c r="U43" s="155" t="s">
        <v>93</v>
      </c>
      <c r="V43" s="102" t="s">
        <v>94</v>
      </c>
      <c r="W43" s="103" t="s">
        <v>95</v>
      </c>
      <c r="X43" s="64" t="s">
        <v>148</v>
      </c>
      <c r="Y43" s="65" t="s">
        <v>149</v>
      </c>
      <c r="Z43" s="65"/>
      <c r="AA43" s="65"/>
      <c r="AB43" s="64"/>
      <c r="AC43" s="65"/>
      <c r="AD43" s="91"/>
      <c r="AE43" s="91"/>
      <c r="AF43" s="99"/>
      <c r="AG43" s="99"/>
      <c r="AH43" s="110"/>
      <c r="AI43" s="153"/>
    </row>
    <row r="44" spans="1:38" s="6" customFormat="1" ht="30" customHeight="1">
      <c r="A44" s="140" t="s">
        <v>141</v>
      </c>
      <c r="B44" s="117"/>
      <c r="C44" s="117"/>
      <c r="D44" s="45"/>
      <c r="E44" s="35"/>
      <c r="F44" s="35"/>
      <c r="G44" s="136"/>
      <c r="H44" s="140"/>
      <c r="I44" s="120"/>
      <c r="J44" s="150"/>
      <c r="K44" s="140"/>
      <c r="L44" s="140"/>
      <c r="M44" s="140"/>
      <c r="N44" s="150"/>
      <c r="O44" s="120"/>
      <c r="P44" s="35"/>
      <c r="Q44" s="152"/>
      <c r="R44" s="52">
        <v>4</v>
      </c>
      <c r="S44" s="61" t="s">
        <v>50</v>
      </c>
      <c r="T44" s="112"/>
      <c r="U44" s="156"/>
      <c r="V44" s="102" t="s">
        <v>94</v>
      </c>
      <c r="W44" s="103" t="s">
        <v>95</v>
      </c>
      <c r="X44" s="64" t="s">
        <v>148</v>
      </c>
      <c r="Y44" s="65" t="s">
        <v>149</v>
      </c>
      <c r="Z44" s="65"/>
      <c r="AA44" s="65"/>
      <c r="AB44" s="64" t="s">
        <v>148</v>
      </c>
      <c r="AC44" s="65" t="s">
        <v>149</v>
      </c>
      <c r="AD44" s="91"/>
      <c r="AE44" s="91"/>
      <c r="AF44" s="99"/>
      <c r="AG44" s="99"/>
      <c r="AH44" s="110"/>
      <c r="AI44" s="153"/>
    </row>
    <row r="45" spans="1:38" s="6" customFormat="1" ht="20.25" customHeight="1">
      <c r="A45" s="140" t="s">
        <v>141</v>
      </c>
      <c r="B45" s="117"/>
      <c r="C45" s="117"/>
      <c r="D45" s="45"/>
      <c r="E45" s="35"/>
      <c r="F45" s="35"/>
      <c r="G45" s="136"/>
      <c r="H45" s="140"/>
      <c r="I45" s="120"/>
      <c r="J45" s="150"/>
      <c r="K45" s="140"/>
      <c r="L45" s="140"/>
      <c r="M45" s="140"/>
      <c r="N45" s="150"/>
      <c r="O45" s="120"/>
      <c r="P45" s="35"/>
      <c r="Q45" s="152"/>
      <c r="R45" s="52">
        <v>5</v>
      </c>
      <c r="S45" s="78" t="s">
        <v>54</v>
      </c>
      <c r="T45" s="54"/>
      <c r="U45" s="54"/>
      <c r="V45" s="54"/>
      <c r="W45" s="54"/>
      <c r="X45" s="55"/>
      <c r="Y45" s="54"/>
      <c r="Z45" s="55"/>
      <c r="AA45" s="54"/>
      <c r="AB45" s="54"/>
      <c r="AC45" s="54"/>
      <c r="AD45" s="157"/>
      <c r="AE45" s="158"/>
      <c r="AF45" s="157"/>
      <c r="AG45" s="158"/>
      <c r="AH45" s="110"/>
      <c r="AI45" s="153"/>
    </row>
    <row r="46" spans="1:38" s="6" customFormat="1" ht="30" customHeight="1">
      <c r="A46" s="140" t="s">
        <v>141</v>
      </c>
      <c r="B46" s="117"/>
      <c r="C46" s="117"/>
      <c r="D46" s="45"/>
      <c r="E46" s="35"/>
      <c r="F46" s="35"/>
      <c r="G46" s="136"/>
      <c r="H46" s="140"/>
      <c r="I46" s="120"/>
      <c r="J46" s="150"/>
      <c r="K46" s="140"/>
      <c r="L46" s="140"/>
      <c r="M46" s="140"/>
      <c r="N46" s="150"/>
      <c r="O46" s="120"/>
      <c r="P46" s="35"/>
      <c r="Q46" s="152"/>
      <c r="R46" s="52">
        <v>6</v>
      </c>
      <c r="S46" s="61" t="s">
        <v>58</v>
      </c>
      <c r="T46" s="159" t="s">
        <v>150</v>
      </c>
      <c r="U46" s="160" t="s">
        <v>149</v>
      </c>
      <c r="V46" s="102" t="s">
        <v>94</v>
      </c>
      <c r="W46" s="103" t="s">
        <v>95</v>
      </c>
      <c r="X46" s="102" t="s">
        <v>151</v>
      </c>
      <c r="Y46" s="65" t="s">
        <v>149</v>
      </c>
      <c r="Z46" s="64"/>
      <c r="AA46" s="65"/>
      <c r="AB46" s="161" t="s">
        <v>152</v>
      </c>
      <c r="AC46" s="133" t="s">
        <v>149</v>
      </c>
      <c r="AD46" s="62"/>
      <c r="AE46" s="97"/>
      <c r="AF46" s="62"/>
      <c r="AG46" s="97"/>
      <c r="AH46" s="110"/>
      <c r="AI46" s="153"/>
      <c r="AL46" s="6" t="s">
        <v>0</v>
      </c>
    </row>
    <row r="47" spans="1:38" s="6" customFormat="1" ht="30" customHeight="1">
      <c r="A47" s="140" t="s">
        <v>141</v>
      </c>
      <c r="B47" s="117"/>
      <c r="C47" s="117"/>
      <c r="D47" s="45"/>
      <c r="E47" s="35"/>
      <c r="F47" s="35"/>
      <c r="G47" s="136"/>
      <c r="H47" s="140"/>
      <c r="I47" s="120"/>
      <c r="J47" s="150"/>
      <c r="K47" s="140"/>
      <c r="L47" s="140"/>
      <c r="M47" s="140"/>
      <c r="N47" s="150"/>
      <c r="O47" s="120"/>
      <c r="P47" s="35"/>
      <c r="Q47" s="152"/>
      <c r="R47" s="52">
        <v>7</v>
      </c>
      <c r="S47" s="61" t="s">
        <v>61</v>
      </c>
      <c r="T47" s="159" t="s">
        <v>150</v>
      </c>
      <c r="U47" s="160" t="s">
        <v>149</v>
      </c>
      <c r="V47" s="142" t="s">
        <v>124</v>
      </c>
      <c r="W47" s="103" t="s">
        <v>149</v>
      </c>
      <c r="X47" s="102" t="s">
        <v>151</v>
      </c>
      <c r="Y47" s="65" t="s">
        <v>149</v>
      </c>
      <c r="Z47" s="102" t="s">
        <v>151</v>
      </c>
      <c r="AA47" s="65" t="s">
        <v>149</v>
      </c>
      <c r="AB47" s="161" t="s">
        <v>152</v>
      </c>
      <c r="AC47" s="133" t="s">
        <v>149</v>
      </c>
      <c r="AD47" s="62"/>
      <c r="AE47" s="97"/>
      <c r="AF47" s="62"/>
      <c r="AG47" s="97"/>
      <c r="AH47" s="110"/>
      <c r="AI47" s="153"/>
    </row>
    <row r="48" spans="1:38" s="6" customFormat="1" ht="30" customHeight="1">
      <c r="A48" s="140" t="s">
        <v>141</v>
      </c>
      <c r="B48" s="117"/>
      <c r="C48" s="117"/>
      <c r="D48" s="45"/>
      <c r="E48" s="35"/>
      <c r="F48" s="35"/>
      <c r="G48" s="136"/>
      <c r="H48" s="140"/>
      <c r="I48" s="120"/>
      <c r="J48" s="150"/>
      <c r="K48" s="140"/>
      <c r="L48" s="140"/>
      <c r="M48" s="140"/>
      <c r="N48" s="150"/>
      <c r="O48" s="120"/>
      <c r="P48" s="35"/>
      <c r="Q48" s="152"/>
      <c r="R48" s="52">
        <v>8</v>
      </c>
      <c r="S48" s="61" t="s">
        <v>65</v>
      </c>
      <c r="T48" s="159" t="s">
        <v>150</v>
      </c>
      <c r="U48" s="160" t="s">
        <v>149</v>
      </c>
      <c r="V48" s="142" t="s">
        <v>124</v>
      </c>
      <c r="W48" s="103" t="s">
        <v>149</v>
      </c>
      <c r="X48" s="104" t="s">
        <v>153</v>
      </c>
      <c r="Y48" s="65" t="s">
        <v>149</v>
      </c>
      <c r="Z48" s="102" t="s">
        <v>151</v>
      </c>
      <c r="AA48" s="65" t="s">
        <v>149</v>
      </c>
      <c r="AB48" s="162" t="s">
        <v>154</v>
      </c>
      <c r="AC48" s="133" t="s">
        <v>149</v>
      </c>
      <c r="AD48" s="62"/>
      <c r="AE48" s="97"/>
      <c r="AF48" s="62"/>
      <c r="AG48" s="97"/>
      <c r="AH48" s="110"/>
      <c r="AI48" s="153"/>
      <c r="AJ48" s="6" t="s">
        <v>0</v>
      </c>
    </row>
    <row r="49" spans="1:37" s="6" customFormat="1" ht="30" customHeight="1">
      <c r="A49" s="140" t="s">
        <v>141</v>
      </c>
      <c r="B49" s="117"/>
      <c r="C49" s="117"/>
      <c r="D49" s="45"/>
      <c r="E49" s="35"/>
      <c r="F49" s="35"/>
      <c r="G49" s="136"/>
      <c r="H49" s="140"/>
      <c r="I49" s="120"/>
      <c r="J49" s="150"/>
      <c r="K49" s="140"/>
      <c r="L49" s="140"/>
      <c r="M49" s="140"/>
      <c r="N49" s="150"/>
      <c r="O49" s="120"/>
      <c r="P49" s="35"/>
      <c r="Q49" s="152"/>
      <c r="R49" s="52">
        <v>9</v>
      </c>
      <c r="S49" s="61" t="s">
        <v>69</v>
      </c>
      <c r="T49" s="159" t="s">
        <v>150</v>
      </c>
      <c r="U49" s="160" t="s">
        <v>149</v>
      </c>
      <c r="V49" s="92" t="s">
        <v>134</v>
      </c>
      <c r="W49" s="103" t="s">
        <v>149</v>
      </c>
      <c r="X49" s="103"/>
      <c r="Y49" s="103"/>
      <c r="Z49" s="134" t="s">
        <v>114</v>
      </c>
      <c r="AA49" s="65" t="s">
        <v>149</v>
      </c>
      <c r="AB49" s="162" t="s">
        <v>154</v>
      </c>
      <c r="AC49" s="133" t="s">
        <v>149</v>
      </c>
      <c r="AD49" s="62"/>
      <c r="AE49" s="97"/>
      <c r="AF49" s="62"/>
      <c r="AG49" s="97"/>
      <c r="AH49" s="110"/>
      <c r="AI49" s="153"/>
    </row>
    <row r="50" spans="1:37" s="6" customFormat="1" ht="30" customHeight="1">
      <c r="A50" s="140" t="s">
        <v>141</v>
      </c>
      <c r="B50" s="117"/>
      <c r="C50" s="117"/>
      <c r="D50" s="45"/>
      <c r="E50" s="35"/>
      <c r="F50" s="35"/>
      <c r="G50" s="136"/>
      <c r="H50" s="140"/>
      <c r="I50" s="120"/>
      <c r="J50" s="150"/>
      <c r="K50" s="140"/>
      <c r="L50" s="140"/>
      <c r="M50" s="140"/>
      <c r="N50" s="150"/>
      <c r="O50" s="120"/>
      <c r="P50" s="35"/>
      <c r="Q50" s="152"/>
      <c r="R50" s="52">
        <v>10</v>
      </c>
      <c r="S50" s="61" t="s">
        <v>72</v>
      </c>
      <c r="T50" s="163"/>
      <c r="U50" s="164"/>
      <c r="V50" s="92" t="s">
        <v>134</v>
      </c>
      <c r="W50" s="103" t="s">
        <v>149</v>
      </c>
      <c r="X50" s="103"/>
      <c r="Y50" s="103"/>
      <c r="Z50" s="134"/>
      <c r="AA50" s="65"/>
      <c r="AB50" s="92"/>
      <c r="AC50" s="65"/>
      <c r="AD50" s="62"/>
      <c r="AE50" s="97"/>
      <c r="AF50" s="62"/>
      <c r="AG50" s="97"/>
      <c r="AH50" s="110"/>
      <c r="AI50" s="153"/>
    </row>
    <row r="51" spans="1:37" s="6" customFormat="1" ht="30" customHeight="1">
      <c r="A51" s="140" t="s">
        <v>141</v>
      </c>
      <c r="B51" s="117"/>
      <c r="C51" s="117"/>
      <c r="D51" s="45"/>
      <c r="E51" s="35"/>
      <c r="F51" s="35"/>
      <c r="G51" s="136"/>
      <c r="H51" s="140"/>
      <c r="I51" s="120"/>
      <c r="J51" s="150"/>
      <c r="K51" s="140"/>
      <c r="L51" s="140"/>
      <c r="M51" s="140"/>
      <c r="N51" s="150"/>
      <c r="O51" s="120"/>
      <c r="P51" s="35"/>
      <c r="Q51" s="152"/>
      <c r="R51" s="52">
        <v>11</v>
      </c>
      <c r="S51" s="61" t="s">
        <v>78</v>
      </c>
      <c r="T51" s="163"/>
      <c r="U51" s="164"/>
      <c r="V51" s="92" t="s">
        <v>134</v>
      </c>
      <c r="W51" s="103" t="s">
        <v>149</v>
      </c>
      <c r="X51" s="103"/>
      <c r="Y51" s="103"/>
      <c r="Z51" s="103"/>
      <c r="AA51" s="103"/>
      <c r="AB51" s="92"/>
      <c r="AC51" s="65"/>
      <c r="AD51" s="62"/>
      <c r="AE51" s="97"/>
      <c r="AF51" s="62"/>
      <c r="AG51" s="97"/>
      <c r="AH51" s="110"/>
      <c r="AI51" s="153"/>
    </row>
    <row r="52" spans="1:37" s="6" customFormat="1" ht="24.75" customHeight="1">
      <c r="A52" s="140" t="s">
        <v>141</v>
      </c>
      <c r="B52" s="117"/>
      <c r="C52" s="117"/>
      <c r="D52" s="45"/>
      <c r="E52" s="35"/>
      <c r="F52" s="35"/>
      <c r="G52" s="136"/>
      <c r="H52" s="140"/>
      <c r="I52" s="120"/>
      <c r="J52" s="150"/>
      <c r="K52" s="140"/>
      <c r="L52" s="140"/>
      <c r="M52" s="140"/>
      <c r="N52" s="150"/>
      <c r="O52" s="120"/>
      <c r="P52" s="35"/>
      <c r="Q52" s="152"/>
      <c r="R52" s="52">
        <v>12</v>
      </c>
      <c r="S52" s="96" t="s">
        <v>79</v>
      </c>
      <c r="T52" s="103"/>
      <c r="U52" s="103"/>
      <c r="V52" s="103"/>
      <c r="W52" s="103"/>
      <c r="X52" s="103"/>
      <c r="Y52" s="103"/>
      <c r="Z52" s="103"/>
      <c r="AA52" s="103"/>
      <c r="AB52" s="103"/>
      <c r="AC52" s="65"/>
      <c r="AD52" s="62"/>
      <c r="AE52" s="97"/>
      <c r="AF52" s="62"/>
      <c r="AG52" s="97"/>
      <c r="AH52" s="110"/>
      <c r="AI52" s="153"/>
      <c r="AJ52" s="6" t="s">
        <v>0</v>
      </c>
    </row>
    <row r="53" spans="1:37" s="6" customFormat="1" ht="24.75" customHeight="1">
      <c r="A53" s="140" t="s">
        <v>141</v>
      </c>
      <c r="B53" s="117"/>
      <c r="C53" s="117"/>
      <c r="D53" s="45"/>
      <c r="E53" s="35"/>
      <c r="F53" s="35"/>
      <c r="G53" s="136"/>
      <c r="H53" s="140"/>
      <c r="I53" s="120"/>
      <c r="J53" s="150"/>
      <c r="K53" s="140"/>
      <c r="L53" s="140"/>
      <c r="M53" s="140"/>
      <c r="N53" s="150"/>
      <c r="O53" s="120"/>
      <c r="P53" s="35"/>
      <c r="Q53" s="152"/>
      <c r="R53" s="52">
        <v>13</v>
      </c>
      <c r="S53" s="96" t="s">
        <v>80</v>
      </c>
      <c r="T53" s="103"/>
      <c r="U53" s="103"/>
      <c r="V53" s="103"/>
      <c r="W53" s="103"/>
      <c r="X53" s="103"/>
      <c r="Y53" s="103"/>
      <c r="Z53" s="103"/>
      <c r="AA53" s="103"/>
      <c r="AB53" s="103"/>
      <c r="AC53" s="65"/>
      <c r="AD53" s="62"/>
      <c r="AE53" s="97"/>
      <c r="AF53" s="62"/>
      <c r="AG53" s="97"/>
      <c r="AH53" s="110"/>
      <c r="AI53" s="153"/>
    </row>
    <row r="54" spans="1:37" s="6" customFormat="1" ht="24.75" customHeight="1">
      <c r="A54" s="140" t="s">
        <v>141</v>
      </c>
      <c r="B54" s="117"/>
      <c r="C54" s="117"/>
      <c r="D54" s="45"/>
      <c r="E54" s="35"/>
      <c r="F54" s="35"/>
      <c r="G54" s="136"/>
      <c r="H54" s="140"/>
      <c r="I54" s="120"/>
      <c r="J54" s="150"/>
      <c r="K54" s="140"/>
      <c r="L54" s="140"/>
      <c r="M54" s="140"/>
      <c r="N54" s="150"/>
      <c r="O54" s="120"/>
      <c r="P54" s="35"/>
      <c r="Q54" s="152"/>
      <c r="R54" s="52">
        <v>14</v>
      </c>
      <c r="S54" s="96" t="s">
        <v>81</v>
      </c>
      <c r="T54" s="103"/>
      <c r="U54" s="103"/>
      <c r="V54" s="103"/>
      <c r="W54" s="103"/>
      <c r="X54" s="103"/>
      <c r="Y54" s="103"/>
      <c r="Z54" s="103"/>
      <c r="AA54" s="103"/>
      <c r="AB54" s="103"/>
      <c r="AC54" s="65"/>
      <c r="AD54" s="62"/>
      <c r="AE54" s="97"/>
      <c r="AF54" s="62"/>
      <c r="AG54" s="97"/>
      <c r="AH54" s="110"/>
      <c r="AI54" s="153"/>
    </row>
    <row r="55" spans="1:37" s="6" customFormat="1" ht="24.75" customHeight="1">
      <c r="A55" s="140" t="s">
        <v>141</v>
      </c>
      <c r="B55" s="117"/>
      <c r="C55" s="117"/>
      <c r="D55" s="45"/>
      <c r="E55" s="35"/>
      <c r="F55" s="35"/>
      <c r="G55" s="136"/>
      <c r="H55" s="140"/>
      <c r="I55" s="120"/>
      <c r="J55" s="150"/>
      <c r="K55" s="140"/>
      <c r="L55" s="140"/>
      <c r="M55" s="140"/>
      <c r="N55" s="150"/>
      <c r="O55" s="120"/>
      <c r="P55" s="35"/>
      <c r="Q55" s="152"/>
      <c r="R55" s="52">
        <v>15</v>
      </c>
      <c r="S55" s="96" t="s">
        <v>82</v>
      </c>
      <c r="T55" s="103"/>
      <c r="U55" s="103"/>
      <c r="V55" s="103"/>
      <c r="W55" s="103"/>
      <c r="X55" s="103"/>
      <c r="Y55" s="103"/>
      <c r="Z55" s="103"/>
      <c r="AA55" s="103"/>
      <c r="AB55" s="103"/>
      <c r="AC55" s="65"/>
      <c r="AD55" s="62"/>
      <c r="AE55" s="97"/>
      <c r="AF55" s="62"/>
      <c r="AG55" s="97"/>
      <c r="AH55" s="110"/>
      <c r="AI55" s="153"/>
      <c r="AK55" s="6" t="s">
        <v>0</v>
      </c>
    </row>
    <row r="56" spans="1:37" ht="23.25" customHeight="1">
      <c r="A56" s="34" t="s">
        <v>27</v>
      </c>
      <c r="B56" s="165"/>
      <c r="C56" s="165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3"/>
      <c r="Q56" s="95"/>
      <c r="R56" s="166"/>
      <c r="S56" s="167"/>
      <c r="T56" s="168" t="s">
        <v>155</v>
      </c>
      <c r="U56" s="168"/>
      <c r="V56" s="168"/>
      <c r="W56" s="169"/>
      <c r="X56" s="169"/>
      <c r="Y56" s="169"/>
      <c r="Z56" s="169"/>
      <c r="AA56" s="169"/>
      <c r="AB56" s="169"/>
      <c r="AC56" s="169"/>
      <c r="AD56" s="170" t="s">
        <v>156</v>
      </c>
      <c r="AE56" s="170"/>
      <c r="AF56" s="171"/>
      <c r="AG56" s="171"/>
      <c r="AH56" s="172"/>
      <c r="AI56" s="173"/>
      <c r="AJ56" s="60"/>
    </row>
    <row r="57" spans="1:37" ht="23.25" customHeight="1">
      <c r="A57" s="34" t="s">
        <v>27</v>
      </c>
      <c r="B57" s="165"/>
      <c r="C57" s="165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3"/>
      <c r="Q57" s="95"/>
      <c r="R57" s="60"/>
      <c r="S57" s="174"/>
      <c r="T57" s="175" t="s">
        <v>157</v>
      </c>
      <c r="U57" s="175"/>
      <c r="V57" s="175"/>
      <c r="W57" s="176"/>
      <c r="X57" s="176"/>
      <c r="Y57" s="176"/>
      <c r="Z57" s="176"/>
      <c r="AA57" s="176"/>
      <c r="AB57" s="176"/>
      <c r="AC57" s="176"/>
      <c r="AD57" s="170" t="s">
        <v>158</v>
      </c>
      <c r="AE57" s="170"/>
      <c r="AF57" s="177"/>
      <c r="AG57" s="177"/>
      <c r="AH57" s="177"/>
      <c r="AI57" s="178"/>
      <c r="AJ57" s="60"/>
    </row>
    <row r="58" spans="1:37" ht="23.25" customHeight="1">
      <c r="A58" s="34" t="s">
        <v>27</v>
      </c>
      <c r="B58" s="165"/>
      <c r="C58" s="165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3"/>
      <c r="Q58" s="179"/>
      <c r="R58" s="60"/>
      <c r="S58" s="60"/>
      <c r="T58" s="180" t="s">
        <v>159</v>
      </c>
      <c r="U58" s="180"/>
      <c r="V58" s="180"/>
      <c r="W58" s="176"/>
      <c r="X58" s="176"/>
      <c r="Y58" s="176"/>
      <c r="Z58" s="176"/>
      <c r="AA58" s="176"/>
      <c r="AB58" s="176"/>
      <c r="AC58" s="176"/>
      <c r="AD58" s="170" t="s">
        <v>160</v>
      </c>
      <c r="AE58" s="170"/>
      <c r="AF58" s="60"/>
      <c r="AG58" s="60"/>
      <c r="AH58" s="178"/>
      <c r="AI58" s="178"/>
      <c r="AJ58" s="60"/>
    </row>
    <row r="59" spans="1:37" ht="32.1" customHeight="1">
      <c r="A59" s="34" t="s">
        <v>27</v>
      </c>
      <c r="B59" s="165"/>
      <c r="C59" s="165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3"/>
      <c r="Q59" s="179"/>
      <c r="R59" s="181"/>
      <c r="S59" s="182"/>
      <c r="T59" s="183"/>
      <c r="U59" s="184"/>
      <c r="V59" s="185"/>
      <c r="W59" s="185"/>
      <c r="X59" s="184"/>
      <c r="Y59" s="184"/>
      <c r="Z59" s="184"/>
      <c r="AA59" s="184"/>
      <c r="AB59" s="184"/>
      <c r="AC59" s="184"/>
      <c r="AD59" s="183"/>
      <c r="AE59" s="184"/>
      <c r="AF59" s="184"/>
      <c r="AG59" s="184"/>
      <c r="AH59" s="186"/>
      <c r="AI59" s="186"/>
      <c r="AJ59" s="60"/>
    </row>
    <row r="60" spans="1:37" ht="32.1" customHeight="1">
      <c r="A60" s="34" t="s">
        <v>27</v>
      </c>
      <c r="B60" s="117"/>
      <c r="C60" s="117"/>
      <c r="D60" s="45"/>
      <c r="E60" s="43"/>
      <c r="F60" s="43"/>
      <c r="G60" s="43"/>
      <c r="H60" s="45"/>
      <c r="I60" s="43"/>
      <c r="J60" s="45" t="s">
        <v>0</v>
      </c>
      <c r="K60" s="45"/>
      <c r="L60" s="45"/>
      <c r="M60" s="45"/>
      <c r="N60" s="45"/>
      <c r="O60" s="45"/>
      <c r="P60" s="43"/>
      <c r="Q60" s="179"/>
      <c r="R60" s="181"/>
      <c r="S60" s="182"/>
      <c r="T60" s="183"/>
      <c r="U60" s="184"/>
      <c r="V60" s="185"/>
      <c r="W60" s="185"/>
      <c r="X60" s="184"/>
      <c r="Y60" s="184"/>
      <c r="Z60" s="184"/>
      <c r="AA60" s="184"/>
      <c r="AB60" s="184"/>
      <c r="AC60" s="184"/>
      <c r="AD60" s="183"/>
      <c r="AE60" s="184"/>
      <c r="AF60" s="184"/>
      <c r="AG60" s="184"/>
      <c r="AH60" s="186"/>
      <c r="AI60" s="186"/>
      <c r="AJ60" s="60"/>
    </row>
    <row r="61" spans="1:37" ht="32.1" customHeight="1">
      <c r="A61" s="34" t="s">
        <v>27</v>
      </c>
      <c r="B61" s="165" t="s">
        <v>24</v>
      </c>
      <c r="C61" s="165"/>
      <c r="D61" s="48"/>
      <c r="E61" s="48">
        <f t="shared" ref="E61:O61" si="5">E38+E27</f>
        <v>70</v>
      </c>
      <c r="F61" s="48">
        <f t="shared" si="5"/>
        <v>6</v>
      </c>
      <c r="G61" s="48">
        <f t="shared" si="5"/>
        <v>0</v>
      </c>
      <c r="H61" s="48">
        <f t="shared" si="5"/>
        <v>0</v>
      </c>
      <c r="I61" s="48">
        <f t="shared" si="5"/>
        <v>76</v>
      </c>
      <c r="J61" s="48">
        <f t="shared" si="5"/>
        <v>42</v>
      </c>
      <c r="K61" s="48">
        <f t="shared" si="5"/>
        <v>0</v>
      </c>
      <c r="L61" s="48">
        <f t="shared" si="5"/>
        <v>0</v>
      </c>
      <c r="M61" s="48">
        <f t="shared" si="5"/>
        <v>0</v>
      </c>
      <c r="N61" s="48">
        <f t="shared" si="5"/>
        <v>38</v>
      </c>
      <c r="O61" s="48">
        <f t="shared" si="5"/>
        <v>76</v>
      </c>
      <c r="P61" s="45"/>
      <c r="Q61" s="179"/>
      <c r="R61" s="181"/>
      <c r="S61" s="187"/>
      <c r="T61" s="184"/>
      <c r="U61" s="184"/>
      <c r="V61" s="184"/>
      <c r="W61" s="184"/>
      <c r="X61" s="188"/>
      <c r="Y61" s="185"/>
      <c r="Z61" s="184"/>
      <c r="AA61" s="184"/>
      <c r="AB61" s="184"/>
      <c r="AC61" s="184"/>
      <c r="AD61" s="184"/>
      <c r="AE61" s="184"/>
      <c r="AF61" s="184"/>
      <c r="AG61" s="184"/>
      <c r="AH61" s="186"/>
      <c r="AI61" s="186"/>
      <c r="AJ61" s="60"/>
    </row>
    <row r="62" spans="1:37" ht="16.5">
      <c r="A62" s="34" t="s">
        <v>27</v>
      </c>
      <c r="B62" s="117" t="s">
        <v>161</v>
      </c>
      <c r="C62" s="117"/>
      <c r="D62" s="45" t="s">
        <v>0</v>
      </c>
      <c r="E62" s="43" t="s">
        <v>0</v>
      </c>
      <c r="F62" s="43"/>
      <c r="G62" s="43"/>
      <c r="H62" s="45"/>
      <c r="I62" s="43"/>
      <c r="J62" s="45"/>
      <c r="K62" s="45"/>
      <c r="L62" s="45"/>
      <c r="M62" s="45"/>
      <c r="N62" s="45"/>
      <c r="O62" s="45"/>
      <c r="P62" s="43"/>
      <c r="Q62" s="179"/>
      <c r="R62" s="181"/>
      <c r="S62" s="182"/>
      <c r="T62" s="184"/>
      <c r="U62" s="184"/>
      <c r="V62" s="188"/>
      <c r="W62" s="185"/>
      <c r="X62" s="188"/>
      <c r="Y62" s="185"/>
      <c r="Z62" s="185"/>
      <c r="AA62" s="185"/>
      <c r="AB62" s="184"/>
      <c r="AC62" s="184"/>
      <c r="AD62" s="183"/>
      <c r="AE62" s="184"/>
      <c r="AF62" s="184"/>
      <c r="AG62" s="184"/>
      <c r="AH62" s="186"/>
      <c r="AI62" s="186"/>
      <c r="AJ62" s="60"/>
    </row>
    <row r="63" spans="1:37" ht="16.5">
      <c r="A63" s="34" t="s">
        <v>27</v>
      </c>
      <c r="B63" s="117" t="s">
        <v>162</v>
      </c>
      <c r="C63" s="117"/>
      <c r="D63" s="45"/>
      <c r="E63" s="43"/>
      <c r="F63" s="43"/>
      <c r="G63" s="43"/>
      <c r="H63" s="45"/>
      <c r="I63" s="43"/>
      <c r="J63" s="45"/>
      <c r="K63" s="45"/>
      <c r="L63" s="45"/>
      <c r="M63" s="45"/>
      <c r="N63" s="45"/>
      <c r="O63" s="45"/>
      <c r="P63" s="43"/>
      <c r="Q63" s="179"/>
      <c r="R63" s="181"/>
      <c r="S63" s="182"/>
      <c r="T63" s="184"/>
      <c r="U63" s="184"/>
      <c r="V63" s="188"/>
      <c r="W63" s="185"/>
      <c r="X63" s="188"/>
      <c r="Y63" s="185"/>
      <c r="Z63" s="185"/>
      <c r="AA63" s="185"/>
      <c r="AB63" s="184"/>
      <c r="AC63" s="184"/>
      <c r="AD63" s="183"/>
      <c r="AE63" s="184"/>
      <c r="AF63" s="184"/>
      <c r="AG63" s="184"/>
      <c r="AH63" s="186"/>
      <c r="AI63" s="186"/>
      <c r="AJ63" s="60"/>
    </row>
    <row r="64" spans="1:37" ht="16.5">
      <c r="A64" s="34" t="s">
        <v>27</v>
      </c>
      <c r="B64" s="117" t="s">
        <v>163</v>
      </c>
      <c r="C64" s="117"/>
      <c r="D64" s="45"/>
      <c r="E64" s="43"/>
      <c r="F64" s="43"/>
      <c r="G64" s="43"/>
      <c r="H64" s="45"/>
      <c r="I64" s="43"/>
      <c r="J64" s="45"/>
      <c r="K64" s="45"/>
      <c r="L64" s="45"/>
      <c r="M64" s="45"/>
      <c r="N64" s="45"/>
      <c r="O64" s="45"/>
      <c r="P64" s="43"/>
      <c r="Q64" s="179"/>
      <c r="R64" s="181"/>
      <c r="S64" s="182"/>
      <c r="T64" s="184"/>
      <c r="U64" s="184"/>
      <c r="V64" s="188"/>
      <c r="W64" s="185"/>
      <c r="X64" s="188"/>
      <c r="Y64" s="185"/>
      <c r="Z64" s="184"/>
      <c r="AA64" s="184"/>
      <c r="AB64" s="184"/>
      <c r="AC64" s="184"/>
      <c r="AD64" s="183"/>
      <c r="AE64" s="184"/>
      <c r="AF64" s="184"/>
      <c r="AG64" s="184"/>
      <c r="AH64" s="186"/>
      <c r="AI64" s="186"/>
      <c r="AJ64" s="60"/>
    </row>
    <row r="65" spans="1:36" ht="16.5">
      <c r="A65" s="34" t="s">
        <v>27</v>
      </c>
      <c r="B65" s="117" t="s">
        <v>0</v>
      </c>
      <c r="C65" s="117"/>
      <c r="D65" s="45"/>
      <c r="E65" s="43"/>
      <c r="F65" s="43"/>
      <c r="G65" s="43"/>
      <c r="H65" s="45"/>
      <c r="I65" s="43"/>
      <c r="J65" s="45"/>
      <c r="K65" s="45"/>
      <c r="L65" s="45"/>
      <c r="M65" s="45"/>
      <c r="N65" s="45"/>
      <c r="O65" s="45"/>
      <c r="P65" s="43"/>
      <c r="Q65" s="179"/>
      <c r="R65" s="181"/>
      <c r="S65" s="182"/>
      <c r="T65" s="184"/>
      <c r="U65" s="184"/>
      <c r="V65" s="188"/>
      <c r="W65" s="185"/>
      <c r="X65" s="188"/>
      <c r="Y65" s="185"/>
      <c r="Z65" s="189"/>
      <c r="AA65" s="189"/>
      <c r="AB65" s="184"/>
      <c r="AC65" s="184"/>
      <c r="AD65" s="183"/>
      <c r="AE65" s="184"/>
      <c r="AF65" s="184"/>
      <c r="AG65" s="184"/>
      <c r="AH65" s="186"/>
      <c r="AI65" s="186"/>
      <c r="AJ65" s="60"/>
    </row>
    <row r="66" spans="1:36" ht="27" customHeight="1">
      <c r="A66" s="34" t="s">
        <v>27</v>
      </c>
      <c r="B66" s="117"/>
      <c r="C66" s="117"/>
      <c r="D66" s="45"/>
      <c r="E66" s="43"/>
      <c r="F66" s="43"/>
      <c r="G66" s="43"/>
      <c r="H66" s="45"/>
      <c r="I66" s="43"/>
      <c r="J66" s="45"/>
      <c r="K66" s="45"/>
      <c r="L66" s="45"/>
      <c r="M66" s="45"/>
      <c r="N66" s="45"/>
      <c r="O66" s="45"/>
      <c r="P66" s="43"/>
      <c r="Q66" s="179"/>
      <c r="R66" s="181"/>
      <c r="S66" s="182"/>
      <c r="T66" s="184"/>
      <c r="U66" s="184"/>
      <c r="V66" s="185"/>
      <c r="W66" s="185"/>
      <c r="X66" s="188"/>
      <c r="Y66" s="185"/>
      <c r="Z66" s="184"/>
      <c r="AA66" s="184"/>
      <c r="AB66" s="184"/>
      <c r="AC66" s="184"/>
      <c r="AD66" s="184"/>
      <c r="AE66" s="184"/>
      <c r="AF66" s="184"/>
      <c r="AG66" s="184"/>
      <c r="AH66" s="186"/>
      <c r="AI66" s="186"/>
      <c r="AJ66" s="60"/>
    </row>
    <row r="67" spans="1:36" ht="16.5">
      <c r="A67" s="34" t="s">
        <v>27</v>
      </c>
      <c r="B67" s="117"/>
      <c r="C67" s="117"/>
      <c r="D67" s="45"/>
      <c r="E67" s="43"/>
      <c r="F67" s="43"/>
      <c r="G67" s="43"/>
      <c r="H67" s="45"/>
      <c r="I67" s="43"/>
      <c r="J67" s="45"/>
      <c r="K67" s="45"/>
      <c r="L67" s="45"/>
      <c r="M67" s="45"/>
      <c r="N67" s="45"/>
      <c r="O67" s="45"/>
      <c r="P67" s="43"/>
      <c r="Q67" s="179"/>
      <c r="R67" s="181"/>
      <c r="S67" s="182"/>
      <c r="T67" s="184"/>
      <c r="U67" s="184"/>
      <c r="V67" s="185"/>
      <c r="W67" s="185"/>
      <c r="X67" s="188"/>
      <c r="Y67" s="185"/>
      <c r="Z67" s="184"/>
      <c r="AA67" s="184"/>
      <c r="AB67" s="184"/>
      <c r="AC67" s="184"/>
      <c r="AD67" s="184"/>
      <c r="AE67" s="184"/>
      <c r="AF67" s="184"/>
      <c r="AG67" s="184"/>
      <c r="AH67" s="186"/>
      <c r="AI67" s="186"/>
      <c r="AJ67" s="60"/>
    </row>
    <row r="68" spans="1:36" ht="27" customHeight="1">
      <c r="A68" s="34" t="s">
        <v>27</v>
      </c>
      <c r="B68" s="117"/>
      <c r="C68" s="117"/>
      <c r="D68" s="45"/>
      <c r="E68" s="43"/>
      <c r="F68" s="43"/>
      <c r="G68" s="43"/>
      <c r="H68" s="45"/>
      <c r="I68" s="43"/>
      <c r="J68" s="45"/>
      <c r="K68" s="45"/>
      <c r="L68" s="45"/>
      <c r="M68" s="45"/>
      <c r="N68" s="45"/>
      <c r="O68" s="45"/>
      <c r="P68" s="43"/>
      <c r="Q68" s="179"/>
      <c r="R68" s="181"/>
      <c r="S68" s="190"/>
      <c r="T68" s="184"/>
      <c r="U68" s="184"/>
      <c r="V68" s="185"/>
      <c r="W68" s="185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6"/>
      <c r="AI68" s="186"/>
      <c r="AJ68" s="60"/>
    </row>
    <row r="69" spans="1:36" ht="16.5">
      <c r="A69" s="34" t="s">
        <v>27</v>
      </c>
      <c r="B69" s="191"/>
      <c r="C69" s="191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43"/>
      <c r="Q69" s="192"/>
      <c r="R69" s="181"/>
      <c r="S69" s="190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6"/>
      <c r="AI69" s="186"/>
      <c r="AJ69" s="60"/>
    </row>
    <row r="70" spans="1:36" ht="16.5">
      <c r="A70" s="34" t="s">
        <v>27</v>
      </c>
      <c r="B70" s="117"/>
      <c r="C70" s="117"/>
      <c r="D70" s="45"/>
      <c r="E70" s="43"/>
      <c r="F70" s="43"/>
      <c r="G70" s="43"/>
      <c r="H70" s="45"/>
      <c r="I70" s="43"/>
      <c r="J70" s="45"/>
      <c r="K70" s="45"/>
      <c r="L70" s="45"/>
      <c r="M70" s="45"/>
      <c r="N70" s="45"/>
      <c r="O70" s="45"/>
      <c r="P70" s="43"/>
      <c r="Q70" s="193"/>
      <c r="R70" s="181"/>
      <c r="S70" s="190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6"/>
      <c r="AI70" s="186"/>
      <c r="AJ70" s="60"/>
    </row>
    <row r="71" spans="1:36" ht="16.5">
      <c r="A71" s="34" t="s">
        <v>27</v>
      </c>
      <c r="B71" s="100"/>
      <c r="C71" s="100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194"/>
      <c r="R71" s="181"/>
      <c r="S71" s="190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6"/>
      <c r="AI71" s="186"/>
      <c r="AJ71" s="60"/>
    </row>
    <row r="72" spans="1:36" ht="16.5">
      <c r="A72" s="34" t="s">
        <v>27</v>
      </c>
      <c r="B72" s="100"/>
      <c r="C72" s="100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194"/>
      <c r="R72" s="195"/>
      <c r="S72" s="195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5"/>
      <c r="AF72" s="195"/>
      <c r="AG72" s="195"/>
      <c r="AH72" s="195"/>
      <c r="AI72" s="195"/>
      <c r="AJ72" s="60"/>
    </row>
    <row r="73" spans="1:36" ht="16.5">
      <c r="A73" s="197"/>
      <c r="B73" s="198"/>
      <c r="C73" s="198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4"/>
      <c r="R73" s="195"/>
      <c r="S73" s="195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5"/>
      <c r="AF73" s="195"/>
      <c r="AG73" s="195"/>
      <c r="AH73" s="195"/>
      <c r="AI73" s="195"/>
      <c r="AJ73" s="60"/>
    </row>
    <row r="74" spans="1:36" ht="16.5">
      <c r="A74" s="197"/>
      <c r="B74" s="198"/>
      <c r="C74" s="198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6"/>
      <c r="R74" s="200"/>
      <c r="S74" s="200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2"/>
      <c r="AF74" s="202"/>
      <c r="AG74" s="202"/>
      <c r="AH74" s="203"/>
      <c r="AI74" s="203"/>
      <c r="AJ74" s="60"/>
    </row>
    <row r="75" spans="1:36" ht="23.1" hidden="1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204"/>
      <c r="S75" s="205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7"/>
      <c r="AF75" s="207"/>
      <c r="AG75" s="207"/>
      <c r="AH75" s="207"/>
      <c r="AI75" s="207"/>
    </row>
    <row r="76" spans="1:36" ht="23.1" hidden="1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208"/>
      <c r="S76" s="209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7"/>
      <c r="AF76" s="207"/>
      <c r="AG76" s="207"/>
      <c r="AH76" s="207"/>
      <c r="AI76" s="207"/>
    </row>
    <row r="77" spans="1:36" ht="23.1" hidden="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210" t="s">
        <v>164</v>
      </c>
      <c r="U77" s="210">
        <f>COUNTIF(T$10:T$75,"коод_кос")</f>
        <v>0</v>
      </c>
      <c r="V77" s="210" t="s">
        <v>164</v>
      </c>
      <c r="W77" s="210">
        <f>COUNTIF(V$10:V$75,"коод_кос")</f>
        <v>0</v>
      </c>
      <c r="X77" s="210" t="s">
        <v>164</v>
      </c>
      <c r="Y77" s="210">
        <f>COUNTIF(X$10:X$75,"коод_кос")</f>
        <v>0</v>
      </c>
      <c r="Z77" s="210" t="s">
        <v>164</v>
      </c>
      <c r="AA77" s="210">
        <f>COUNTIF(Z$10:Z$75,"коод_кос")</f>
        <v>0</v>
      </c>
      <c r="AB77" s="210" t="s">
        <v>164</v>
      </c>
      <c r="AC77" s="210">
        <f>COUNTIF(AB$10:AB$75,"коод_кос")</f>
        <v>0</v>
      </c>
      <c r="AD77" s="210" t="s">
        <v>164</v>
      </c>
      <c r="AE77" s="210">
        <f>COUNTIF(AD$10:AD$75,"коод_кос")</f>
        <v>0</v>
      </c>
      <c r="AF77" s="210" t="s">
        <v>164</v>
      </c>
      <c r="AG77" s="210">
        <f>COUNTIF(AF$10:AF$75,"коод_кос")</f>
        <v>0</v>
      </c>
    </row>
    <row r="78" spans="1:36" ht="23.1" hidden="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211" t="s">
        <v>165</v>
      </c>
      <c r="U78" s="211">
        <f>COUNTIF(T$10:T$75,"тиод_се")</f>
        <v>0</v>
      </c>
      <c r="V78" s="211" t="s">
        <v>165</v>
      </c>
      <c r="W78" s="211">
        <f>COUNTIF(V$10:V$75,"тиод_се")</f>
        <v>0</v>
      </c>
      <c r="X78" s="211" t="s">
        <v>165</v>
      </c>
      <c r="Y78" s="211">
        <f>COUNTIF(X$10:X$75,"тиод_се")</f>
        <v>0</v>
      </c>
      <c r="Z78" s="211" t="s">
        <v>165</v>
      </c>
      <c r="AA78" s="211">
        <f>COUNTIF(Z$10:Z$75,"тиод_се")</f>
        <v>0</v>
      </c>
      <c r="AB78" s="211" t="s">
        <v>165</v>
      </c>
      <c r="AC78" s="211">
        <f>COUNTIF(AB$10:AB$75,"тиод_се")</f>
        <v>0</v>
      </c>
      <c r="AD78" s="211" t="s">
        <v>165</v>
      </c>
      <c r="AE78" s="211">
        <f>COUNTIF(AD$10:AD$75,"тиод_се")</f>
        <v>0</v>
      </c>
      <c r="AF78" s="211" t="s">
        <v>165</v>
      </c>
      <c r="AG78" s="211">
        <f>COUNTIF(AF$10:AF$75,"тиод_се")</f>
        <v>0</v>
      </c>
    </row>
    <row r="79" spans="1:36" ht="23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211" t="s">
        <v>166</v>
      </c>
      <c r="U79" s="211">
        <f>COUNTIF(T$10:T$75,"ж_гу")</f>
        <v>0</v>
      </c>
      <c r="V79" s="211" t="s">
        <v>166</v>
      </c>
      <c r="W79" s="211">
        <f>COUNTIF(V$10:V$75,"ж_гу")</f>
        <v>0</v>
      </c>
      <c r="X79" s="211" t="s">
        <v>166</v>
      </c>
      <c r="Y79" s="211">
        <f>COUNTIF(X$10:X$75,"ж_гу")</f>
        <v>0</v>
      </c>
      <c r="Z79" s="211" t="s">
        <v>166</v>
      </c>
      <c r="AA79" s="211">
        <f>COUNTIF(Z$10:Z$75,"ж_гу")</f>
        <v>0</v>
      </c>
      <c r="AB79" s="211" t="s">
        <v>166</v>
      </c>
      <c r="AC79" s="211">
        <f>COUNTIF(AB$10:AB$75,"ж_гу")</f>
        <v>0</v>
      </c>
      <c r="AD79" s="211" t="s">
        <v>166</v>
      </c>
      <c r="AE79" s="211">
        <f>COUNTIF(AD$10:AD$75,"ж_гу")</f>
        <v>0</v>
      </c>
      <c r="AF79" s="211" t="s">
        <v>166</v>
      </c>
      <c r="AG79" s="211">
        <f>COUNTIF(AF$10:AF$75,"ж_гу")</f>
        <v>0</v>
      </c>
    </row>
    <row r="80" spans="1:36" ht="23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211" t="s">
        <v>167</v>
      </c>
      <c r="U80" s="211">
        <f>COUNTIF(T$10:T$75,"рис_гу")</f>
        <v>0</v>
      </c>
      <c r="V80" s="211" t="s">
        <v>167</v>
      </c>
      <c r="W80" s="211">
        <f>COUNTIF(V$10:V$75,"рис_гу")</f>
        <v>0</v>
      </c>
      <c r="X80" s="211" t="s">
        <v>167</v>
      </c>
      <c r="Y80" s="211">
        <f>COUNTIF(X$10:X$75,"рис_гу")</f>
        <v>0</v>
      </c>
      <c r="Z80" s="211" t="s">
        <v>167</v>
      </c>
      <c r="AA80" s="211">
        <f>COUNTIF(Z$10:Z$75,"рис_гу")</f>
        <v>0</v>
      </c>
      <c r="AB80" s="211" t="s">
        <v>167</v>
      </c>
      <c r="AC80" s="211">
        <f>COUNTIF(AB$10:AB$75,"рис_гу")</f>
        <v>0</v>
      </c>
      <c r="AD80" s="211" t="s">
        <v>167</v>
      </c>
      <c r="AE80" s="211">
        <f>COUNTIF(AD$10:AD$75,"рис_гу")</f>
        <v>0</v>
      </c>
      <c r="AF80" s="211" t="s">
        <v>167</v>
      </c>
      <c r="AG80" s="211">
        <f>COUNTIF(AF$10:AF$75,"рис_гу")</f>
        <v>0</v>
      </c>
    </row>
    <row r="81" spans="1:33" ht="23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211" t="s">
        <v>168</v>
      </c>
      <c r="U81" s="211">
        <f>COUNTIF(T$10:T$75,"ксгр_се")</f>
        <v>0</v>
      </c>
      <c r="V81" s="211" t="s">
        <v>168</v>
      </c>
      <c r="W81" s="211">
        <f>COUNTIF(V$10:V$75,"ксгр_се")</f>
        <v>0</v>
      </c>
      <c r="X81" s="211" t="s">
        <v>168</v>
      </c>
      <c r="Y81" s="211">
        <f>COUNTIF(X$10:X$75,"ксгр_се")</f>
        <v>0</v>
      </c>
      <c r="Z81" s="211" t="s">
        <v>168</v>
      </c>
      <c r="AA81" s="211">
        <f>COUNTIF(Z$10:Z$75,"ксгр_се")</f>
        <v>0</v>
      </c>
      <c r="AB81" s="211" t="s">
        <v>168</v>
      </c>
      <c r="AC81" s="211">
        <f>COUNTIF(AB$10:AB$75,"ксгр_се")</f>
        <v>0</v>
      </c>
      <c r="AD81" s="211" t="s">
        <v>168</v>
      </c>
      <c r="AE81" s="211">
        <f>COUNTIF(AD$10:AD$75,"ксгр_се")</f>
        <v>0</v>
      </c>
      <c r="AF81" s="211" t="s">
        <v>168</v>
      </c>
      <c r="AG81" s="211">
        <f>COUNTIF(AF$10:AF$75,"ксгр_се")</f>
        <v>0</v>
      </c>
    </row>
    <row r="82" spans="1:33" ht="23.1" hidden="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23.1" hidden="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211" t="s">
        <v>169</v>
      </c>
      <c r="U83" s="211">
        <f t="shared" ref="U83:U88" si="6">$U76+$W76+$Y76+$AA76+$AC76+$AE76+$AG76</f>
        <v>0</v>
      </c>
      <c r="V83" s="211" t="s">
        <v>169</v>
      </c>
      <c r="W83" s="211">
        <f t="shared" ref="W83:W88" si="7">$U76+$W76+$Y76+$AA76+$AC76+$AE76+$AG76</f>
        <v>0</v>
      </c>
      <c r="X83" s="211" t="s">
        <v>169</v>
      </c>
      <c r="Y83" s="211">
        <f t="shared" ref="Y83:Y88" si="8">$U76+$W76+$Y76+$AA76+$AC76+$AE76+$AG76</f>
        <v>0</v>
      </c>
      <c r="Z83" s="211" t="s">
        <v>169</v>
      </c>
      <c r="AA83" s="211">
        <f t="shared" ref="AA83:AA88" si="9">$U76+$W76+$Y76+$AA76+$AC76+$AE76+$AG76</f>
        <v>0</v>
      </c>
      <c r="AB83" s="211" t="s">
        <v>169</v>
      </c>
      <c r="AC83" s="211">
        <f t="shared" ref="AC83:AC88" si="10">$U76+$W76+$Y76+$AA76+$AC76+$AE76+$AG76</f>
        <v>0</v>
      </c>
      <c r="AD83" s="211" t="s">
        <v>169</v>
      </c>
      <c r="AE83" s="211">
        <f t="shared" ref="AE83:AE88" si="11">$U76+$W76+$Y76+$AA76+$AC76+$AE76+$AG76</f>
        <v>0</v>
      </c>
      <c r="AF83" s="211" t="s">
        <v>169</v>
      </c>
      <c r="AG83" s="211">
        <f t="shared" ref="AG83:AG88" si="12">$U76+$W76+$Y76+$AA76+$AC76+$AE76+$AG76</f>
        <v>0</v>
      </c>
    </row>
    <row r="84" spans="1:33" ht="23.1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211" t="s">
        <v>164</v>
      </c>
      <c r="U84" s="211">
        <f t="shared" si="6"/>
        <v>0</v>
      </c>
      <c r="V84" s="211" t="s">
        <v>164</v>
      </c>
      <c r="W84" s="211">
        <f t="shared" si="7"/>
        <v>0</v>
      </c>
      <c r="X84" s="211" t="s">
        <v>164</v>
      </c>
      <c r="Y84" s="211">
        <f t="shared" si="8"/>
        <v>0</v>
      </c>
      <c r="Z84" s="211" t="s">
        <v>164</v>
      </c>
      <c r="AA84" s="211">
        <f t="shared" si="9"/>
        <v>0</v>
      </c>
      <c r="AB84" s="211" t="s">
        <v>164</v>
      </c>
      <c r="AC84" s="211">
        <f t="shared" si="10"/>
        <v>0</v>
      </c>
      <c r="AD84" s="211" t="s">
        <v>164</v>
      </c>
      <c r="AE84" s="211">
        <f t="shared" si="11"/>
        <v>0</v>
      </c>
      <c r="AF84" s="211" t="s">
        <v>164</v>
      </c>
      <c r="AG84" s="211">
        <f t="shared" si="12"/>
        <v>0</v>
      </c>
    </row>
    <row r="85" spans="1:33" ht="23.1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211" t="s">
        <v>165</v>
      </c>
      <c r="U85" s="211">
        <f t="shared" si="6"/>
        <v>0</v>
      </c>
      <c r="V85" s="211" t="s">
        <v>165</v>
      </c>
      <c r="W85" s="211">
        <f t="shared" si="7"/>
        <v>0</v>
      </c>
      <c r="X85" s="211" t="s">
        <v>165</v>
      </c>
      <c r="Y85" s="211">
        <f t="shared" si="8"/>
        <v>0</v>
      </c>
      <c r="Z85" s="211" t="s">
        <v>165</v>
      </c>
      <c r="AA85" s="211">
        <f t="shared" si="9"/>
        <v>0</v>
      </c>
      <c r="AB85" s="211" t="s">
        <v>165</v>
      </c>
      <c r="AC85" s="211">
        <f t="shared" si="10"/>
        <v>0</v>
      </c>
      <c r="AD85" s="211" t="s">
        <v>165</v>
      </c>
      <c r="AE85" s="211">
        <f t="shared" si="11"/>
        <v>0</v>
      </c>
      <c r="AF85" s="211" t="s">
        <v>165</v>
      </c>
      <c r="AG85" s="211">
        <f t="shared" si="12"/>
        <v>0</v>
      </c>
    </row>
    <row r="86" spans="1:33" ht="23.1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211" t="s">
        <v>166</v>
      </c>
      <c r="U86" s="211">
        <f t="shared" si="6"/>
        <v>0</v>
      </c>
      <c r="V86" s="211" t="s">
        <v>166</v>
      </c>
      <c r="W86" s="211">
        <f t="shared" si="7"/>
        <v>0</v>
      </c>
      <c r="X86" s="211" t="s">
        <v>166</v>
      </c>
      <c r="Y86" s="211">
        <f t="shared" si="8"/>
        <v>0</v>
      </c>
      <c r="Z86" s="211" t="s">
        <v>166</v>
      </c>
      <c r="AA86" s="211">
        <f t="shared" si="9"/>
        <v>0</v>
      </c>
      <c r="AB86" s="211" t="s">
        <v>166</v>
      </c>
      <c r="AC86" s="211">
        <f t="shared" si="10"/>
        <v>0</v>
      </c>
      <c r="AD86" s="211" t="s">
        <v>166</v>
      </c>
      <c r="AE86" s="211">
        <f t="shared" si="11"/>
        <v>0</v>
      </c>
      <c r="AF86" s="211" t="s">
        <v>166</v>
      </c>
      <c r="AG86" s="211">
        <f t="shared" si="12"/>
        <v>0</v>
      </c>
    </row>
    <row r="87" spans="1:33" ht="23.1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211" t="s">
        <v>167</v>
      </c>
      <c r="U87" s="211">
        <f t="shared" si="6"/>
        <v>0</v>
      </c>
      <c r="V87" s="211" t="s">
        <v>167</v>
      </c>
      <c r="W87" s="211">
        <f t="shared" si="7"/>
        <v>0</v>
      </c>
      <c r="X87" s="211" t="s">
        <v>167</v>
      </c>
      <c r="Y87" s="211">
        <f t="shared" si="8"/>
        <v>0</v>
      </c>
      <c r="Z87" s="211" t="s">
        <v>167</v>
      </c>
      <c r="AA87" s="211">
        <f t="shared" si="9"/>
        <v>0</v>
      </c>
      <c r="AB87" s="211" t="s">
        <v>167</v>
      </c>
      <c r="AC87" s="211">
        <f t="shared" si="10"/>
        <v>0</v>
      </c>
      <c r="AD87" s="211" t="s">
        <v>167</v>
      </c>
      <c r="AE87" s="211">
        <f t="shared" si="11"/>
        <v>0</v>
      </c>
      <c r="AF87" s="211" t="s">
        <v>167</v>
      </c>
      <c r="AG87" s="211">
        <f t="shared" si="12"/>
        <v>0</v>
      </c>
    </row>
    <row r="88" spans="1:33" ht="23.1" hidden="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211" t="s">
        <v>168</v>
      </c>
      <c r="U88" s="211">
        <f t="shared" si="6"/>
        <v>0</v>
      </c>
      <c r="V88" s="211" t="s">
        <v>168</v>
      </c>
      <c r="W88" s="211">
        <f t="shared" si="7"/>
        <v>0</v>
      </c>
      <c r="X88" s="211" t="s">
        <v>168</v>
      </c>
      <c r="Y88" s="211">
        <f t="shared" si="8"/>
        <v>0</v>
      </c>
      <c r="Z88" s="211" t="s">
        <v>168</v>
      </c>
      <c r="AA88" s="211">
        <f t="shared" si="9"/>
        <v>0</v>
      </c>
      <c r="AB88" s="211" t="s">
        <v>168</v>
      </c>
      <c r="AC88" s="211">
        <f t="shared" si="10"/>
        <v>0</v>
      </c>
      <c r="AD88" s="211" t="s">
        <v>168</v>
      </c>
      <c r="AE88" s="211">
        <f t="shared" si="11"/>
        <v>0</v>
      </c>
      <c r="AF88" s="211" t="s">
        <v>168</v>
      </c>
      <c r="AG88" s="211">
        <f t="shared" si="12"/>
        <v>0</v>
      </c>
    </row>
    <row r="89" spans="1:3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</sheetData>
  <mergeCells count="62">
    <mergeCell ref="T76:AD76"/>
    <mergeCell ref="T57:V57"/>
    <mergeCell ref="AD57:AE57"/>
    <mergeCell ref="T58:V58"/>
    <mergeCell ref="AD58:AE58"/>
    <mergeCell ref="T74:AD74"/>
    <mergeCell ref="T75:AD75"/>
    <mergeCell ref="T34:T35"/>
    <mergeCell ref="U34:U35"/>
    <mergeCell ref="T43:T44"/>
    <mergeCell ref="U43:U44"/>
    <mergeCell ref="T56:V56"/>
    <mergeCell ref="AD56:AE56"/>
    <mergeCell ref="AD30:AD31"/>
    <mergeCell ref="AE30:AE31"/>
    <mergeCell ref="AF30:AF31"/>
    <mergeCell ref="AG30:AG31"/>
    <mergeCell ref="T32:T33"/>
    <mergeCell ref="U32:U33"/>
    <mergeCell ref="V32:V33"/>
    <mergeCell ref="W32:W33"/>
    <mergeCell ref="AF32:AF33"/>
    <mergeCell ref="AG32:AG33"/>
    <mergeCell ref="AD27:AD28"/>
    <mergeCell ref="AE27:AE28"/>
    <mergeCell ref="AF27:AF28"/>
    <mergeCell ref="AG27:AG28"/>
    <mergeCell ref="T30:T31"/>
    <mergeCell ref="U30:U31"/>
    <mergeCell ref="V30:V31"/>
    <mergeCell ref="W30:W31"/>
    <mergeCell ref="AB30:AB31"/>
    <mergeCell ref="AC30:AC31"/>
    <mergeCell ref="T27:T28"/>
    <mergeCell ref="U27:U28"/>
    <mergeCell ref="V27:V28"/>
    <mergeCell ref="W27:W28"/>
    <mergeCell ref="AB27:AB28"/>
    <mergeCell ref="AC27:AC28"/>
    <mergeCell ref="AF16:AF17"/>
    <mergeCell ref="AG16:AG17"/>
    <mergeCell ref="T25:T26"/>
    <mergeCell ref="U25:U26"/>
    <mergeCell ref="V25:V26"/>
    <mergeCell ref="W25:W26"/>
    <mergeCell ref="AB25:AB26"/>
    <mergeCell ref="AC25:AC26"/>
    <mergeCell ref="AD25:AD26"/>
    <mergeCell ref="AE25:AE26"/>
    <mergeCell ref="T6:AE6"/>
    <mergeCell ref="T7:AE7"/>
    <mergeCell ref="AF11:AF12"/>
    <mergeCell ref="AG11:AG12"/>
    <mergeCell ref="AF14:AF15"/>
    <mergeCell ref="AG14:AG15"/>
    <mergeCell ref="X2:Z2"/>
    <mergeCell ref="AD2:AG2"/>
    <mergeCell ref="AD3:AG3"/>
    <mergeCell ref="B4:B5"/>
    <mergeCell ref="C4:H5"/>
    <mergeCell ref="T4:AE4"/>
    <mergeCell ref="S5:AF5"/>
  </mergeCells>
  <pageMargins left="0.59055118110236227" right="0.19685039370078741" top="0.23622047244094491" bottom="0.15748031496062992" header="0.19685039370078741" footer="0.15748031496062992"/>
  <pageSetup paperSize="9" scale="50" orientation="portrait" r:id="rId1"/>
  <headerFooter alignWithMargins="0"/>
  <colBreaks count="1" manualBreakCount="1">
    <brk id="17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омм_3_1</vt:lpstr>
      <vt:lpstr>омм_3_1!Область_печати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2013-01-18T09:45:06Z</dcterms:created>
  <dcterms:modified xsi:type="dcterms:W3CDTF">2013-01-18T09:45:44Z</dcterms:modified>
</cp:coreProperties>
</file>