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м_2_1" sheetId="1" r:id="rId1"/>
  </sheets>
  <externalReferences>
    <externalReference r:id="rId2"/>
  </externalReferences>
  <definedNames>
    <definedName name="_xlnm.Print_Area" localSheetId="0">зомм_2_1!$R$1:$AG$42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65" i="1"/>
  <c r="AE65"/>
  <c r="AC65"/>
  <c r="AA65"/>
  <c r="Y65"/>
  <c r="W65"/>
  <c r="U65"/>
  <c r="AG64"/>
  <c r="AE64"/>
  <c r="AC64"/>
  <c r="AA64"/>
  <c r="Y64"/>
  <c r="W64"/>
  <c r="U64"/>
  <c r="AG63"/>
  <c r="AE63"/>
  <c r="AC63"/>
  <c r="AA63"/>
  <c r="Y63"/>
  <c r="W63"/>
  <c r="U63"/>
  <c r="AG61"/>
  <c r="AE61"/>
  <c r="AC61"/>
  <c r="AA61"/>
  <c r="Y61"/>
  <c r="W61"/>
  <c r="AE68" s="1"/>
  <c r="U61"/>
  <c r="AG68" s="1"/>
  <c r="AG60"/>
  <c r="AE60"/>
  <c r="AC60"/>
  <c r="AA60"/>
  <c r="Y60"/>
  <c r="W60"/>
  <c r="U60"/>
  <c r="AG67" s="1"/>
  <c r="AG59"/>
  <c r="AE59"/>
  <c r="AC59"/>
  <c r="AA59"/>
  <c r="Y59"/>
  <c r="W59"/>
  <c r="U59"/>
  <c r="AE66" s="1"/>
  <c r="N35"/>
  <c r="M35"/>
  <c r="L35"/>
  <c r="K35"/>
  <c r="H35"/>
  <c r="G35"/>
  <c r="G37" s="1"/>
  <c r="F35"/>
  <c r="E35"/>
  <c r="E37" s="1"/>
  <c r="J33"/>
  <c r="I33"/>
  <c r="J32"/>
  <c r="I32"/>
  <c r="O31"/>
  <c r="J31"/>
  <c r="I31"/>
  <c r="J30"/>
  <c r="O30" s="1"/>
  <c r="I30"/>
  <c r="O29"/>
  <c r="O35" s="1"/>
  <c r="J29"/>
  <c r="J35" s="1"/>
  <c r="I29"/>
  <c r="I35" s="1"/>
  <c r="J28"/>
  <c r="I28"/>
  <c r="N27"/>
  <c r="N37" s="1"/>
  <c r="H27"/>
  <c r="H37" s="1"/>
  <c r="G27"/>
  <c r="F27"/>
  <c r="F37" s="1"/>
  <c r="E27"/>
  <c r="L20"/>
  <c r="J20"/>
  <c r="O20" s="1"/>
  <c r="P20" s="1"/>
  <c r="I20"/>
  <c r="L19"/>
  <c r="J19"/>
  <c r="O19" s="1"/>
  <c r="P19" s="1"/>
  <c r="I19"/>
  <c r="L18"/>
  <c r="J18"/>
  <c r="O18" s="1"/>
  <c r="P18" s="1"/>
  <c r="I18"/>
  <c r="M17"/>
  <c r="L17"/>
  <c r="K17"/>
  <c r="J17"/>
  <c r="O17" s="1"/>
  <c r="P17" s="1"/>
  <c r="I17"/>
  <c r="L16"/>
  <c r="J16"/>
  <c r="O16" s="1"/>
  <c r="P16" s="1"/>
  <c r="I16"/>
  <c r="L15"/>
  <c r="J15"/>
  <c r="O15" s="1"/>
  <c r="P15" s="1"/>
  <c r="I15"/>
  <c r="L14"/>
  <c r="J14"/>
  <c r="O14" s="1"/>
  <c r="P14" s="1"/>
  <c r="I14"/>
  <c r="L13"/>
  <c r="J13"/>
  <c r="O13" s="1"/>
  <c r="P13" s="1"/>
  <c r="I13"/>
  <c r="M12"/>
  <c r="L12"/>
  <c r="J12"/>
  <c r="O12" s="1"/>
  <c r="P12" s="1"/>
  <c r="I12"/>
  <c r="M11"/>
  <c r="L11"/>
  <c r="K11"/>
  <c r="J11"/>
  <c r="O11" s="1"/>
  <c r="P11" s="1"/>
  <c r="I11"/>
  <c r="L10"/>
  <c r="J10"/>
  <c r="O10" s="1"/>
  <c r="P10" s="1"/>
  <c r="I10"/>
  <c r="L9"/>
  <c r="J9"/>
  <c r="O9" s="1"/>
  <c r="P9" s="1"/>
  <c r="I9"/>
  <c r="L8"/>
  <c r="L27" s="1"/>
  <c r="L37" s="1"/>
  <c r="J8"/>
  <c r="O8" s="1"/>
  <c r="I8"/>
  <c r="I27" s="1"/>
  <c r="O27" l="1"/>
  <c r="P8"/>
  <c r="P27"/>
  <c r="L41"/>
  <c r="L42" s="1"/>
  <c r="I37"/>
  <c r="O37"/>
  <c r="J27"/>
  <c r="J37" s="1"/>
  <c r="U66"/>
  <c r="Y66"/>
  <c r="AC66"/>
  <c r="AG66"/>
  <c r="W67"/>
  <c r="AA67"/>
  <c r="AE67"/>
  <c r="U68"/>
  <c r="Y68"/>
  <c r="AC68"/>
  <c r="W66"/>
  <c r="AA66"/>
  <c r="U67"/>
  <c r="Y67"/>
  <c r="AC67"/>
  <c r="W68"/>
  <c r="AA68"/>
  <c r="M19" l="1"/>
  <c r="K19"/>
  <c r="M10"/>
  <c r="K8"/>
  <c r="M20"/>
  <c r="K20"/>
  <c r="M14"/>
  <c r="K14"/>
  <c r="M8"/>
  <c r="M27" s="1"/>
  <c r="M37" s="1"/>
  <c r="M41" s="1"/>
  <c r="M42" s="1"/>
  <c r="K27" l="1"/>
  <c r="K37" s="1"/>
  <c r="K41" s="1"/>
  <c r="K42" s="1"/>
</calcChain>
</file>

<file path=xl/sharedStrings.xml><?xml version="1.0" encoding="utf-8"?>
<sst xmlns="http://schemas.openxmlformats.org/spreadsheetml/2006/main" count="390" uniqueCount="160">
  <si>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</si>
  <si>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</si>
  <si>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</si>
  <si>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</si>
  <si>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</si>
  <si>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ЗОММ_2_1</t>
  </si>
  <si>
    <t>ЯНВАРЬ  2012_2013</t>
  </si>
  <si>
    <t xml:space="preserve">РОЗКЛАД  ЗИМОВОЇ  СЕСІЇ  СТУДЕНТІВ  ІІ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</si>
  <si>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</si>
  <si>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</si>
  <si>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</si>
  <si>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ХУДОЖНЬО-КОСТЮМЕРНЕ ОФОРМЛЕННЯ ТЕАТРАЛЬНИХ ВИСТАВ І КІНО ЗОММ_2</t>
  </si>
  <si>
    <t>Предмет</t>
  </si>
  <si>
    <t>ФИО</t>
  </si>
  <si>
    <t>Шифр</t>
  </si>
  <si>
    <t>Пл/Л</t>
  </si>
  <si>
    <t>Э/З</t>
  </si>
  <si>
    <t>Ф/К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</si>
  <si>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</si>
  <si>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</si>
  <si>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</si>
  <si>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</si>
  <si>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</si>
  <si>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</si>
  <si>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</si>
  <si>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</si>
  <si>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25.01.13 по 01.02.13</t>
  </si>
  <si>
    <t>зомм_2_1</t>
  </si>
  <si>
    <t>Історія костюму</t>
  </si>
  <si>
    <t>Малхасян А.С.</t>
  </si>
  <si>
    <t>ик_жд</t>
  </si>
  <si>
    <t>зч</t>
  </si>
  <si>
    <t>пт. 25.01.13</t>
  </si>
  <si>
    <t>Ауд</t>
  </si>
  <si>
    <t>сб. 26.01.13</t>
  </si>
  <si>
    <t>вс. 27.01.13</t>
  </si>
  <si>
    <t>Матеріалознавство</t>
  </si>
  <si>
    <t>Харламова Т.І.</t>
  </si>
  <si>
    <t>мв_хм</t>
  </si>
  <si>
    <t>08-00-08-45</t>
  </si>
  <si>
    <t>Живопис ст.викл.
Яковлев О.В.</t>
  </si>
  <si>
    <t>302/3</t>
  </si>
  <si>
    <t>Основи екодизайну</t>
  </si>
  <si>
    <t>Донченко Н.А</t>
  </si>
  <si>
    <t>эд_дч</t>
  </si>
  <si>
    <t>08-50-09-35</t>
  </si>
  <si>
    <t>Проектування одягу</t>
  </si>
  <si>
    <t>Вороніна М.В.</t>
  </si>
  <si>
    <t>пд_во</t>
  </si>
  <si>
    <t>09-45-10-30</t>
  </si>
  <si>
    <t>Залік БЖД доц. Бугайов В.О.</t>
  </si>
  <si>
    <t>110/4</t>
  </si>
  <si>
    <t>Живопис</t>
  </si>
  <si>
    <t>Яковлєв О.В.</t>
  </si>
  <si>
    <t>жи_ст</t>
  </si>
  <si>
    <t>эз</t>
  </si>
  <si>
    <t>10-35-11-20</t>
  </si>
  <si>
    <t>Екзамен Рисунок викл.Борисенко П.М.</t>
  </si>
  <si>
    <t>318/3</t>
  </si>
  <si>
    <t>Рисунок</t>
  </si>
  <si>
    <t>Борисенко П.М.</t>
  </si>
  <si>
    <t>ри_ст</t>
  </si>
  <si>
    <t>11-20-12-10</t>
  </si>
  <si>
    <t>Конструювання одягу</t>
  </si>
  <si>
    <t>Нагорна З.В.</t>
  </si>
  <si>
    <t>кд_нг</t>
  </si>
  <si>
    <t>12-15-13-00</t>
  </si>
  <si>
    <t>Філософія (сем) викл. Кучера Т.М.</t>
  </si>
  <si>
    <t>408/4</t>
  </si>
  <si>
    <t>Констр. одягу ст.викл.Нагорна З.В.</t>
  </si>
  <si>
    <t>117/3</t>
  </si>
  <si>
    <t>Іст. Заруб. Мист.</t>
  </si>
  <si>
    <t>Покладов О.А.</t>
  </si>
  <si>
    <t>ии_по</t>
  </si>
  <si>
    <t>13-05-13-50</t>
  </si>
  <si>
    <t>Композ. і спецграфіка викл.Сафонова Н.В.</t>
  </si>
  <si>
    <t>Комп. Тех. В  диз. од.</t>
  </si>
  <si>
    <t>Колякіна Ю.М.</t>
  </si>
  <si>
    <t>кт_бл</t>
  </si>
  <si>
    <t>14-00-14-45</t>
  </si>
  <si>
    <t>Екзамен Констр. одягу ст.викл.Нагорна З.В.</t>
  </si>
  <si>
    <t>Екзамен Композ. і спецграфіка викл.Сафонова Н.В.</t>
  </si>
  <si>
    <t>Іст. Дек. Прикл. Мист.</t>
  </si>
  <si>
    <t>ди_дч</t>
  </si>
  <si>
    <t>14-50-15-35</t>
  </si>
  <si>
    <t>Техн. Вигот. Одягу</t>
  </si>
  <si>
    <t>Семенова В.І.</t>
  </si>
  <si>
    <t>тх_см</t>
  </si>
  <si>
    <t>15-45-16-30</t>
  </si>
  <si>
    <t>Психологія (сем)  доц. Шаповалова І.В.</t>
  </si>
  <si>
    <t>Комп. техн. в дизайні одягу викл.Колякіна Ю.М.</t>
  </si>
  <si>
    <t>212/3</t>
  </si>
  <si>
    <t>Комп. і спецграфіка</t>
  </si>
  <si>
    <t>Сафонова Н.В.</t>
  </si>
  <si>
    <t>сг_сф</t>
  </si>
  <si>
    <t>16-35-17-20</t>
  </si>
  <si>
    <t>Історія Укр. Мист.</t>
  </si>
  <si>
    <t>уи_по</t>
  </si>
  <si>
    <t>17-30-18-15</t>
  </si>
  <si>
    <t>18-20-19-05</t>
  </si>
  <si>
    <t>19-15-20-00</t>
  </si>
  <si>
    <t>20-05-20-50</t>
  </si>
  <si>
    <t>пн. 28.01.13</t>
  </si>
  <si>
    <t>вт.29.01.13</t>
  </si>
  <si>
    <t>ср. 30.01.13</t>
  </si>
  <si>
    <t>чт. 31.01.13</t>
  </si>
  <si>
    <t>пт. 01.02.13</t>
  </si>
  <si>
    <t>Українська мова за проф. спрямуванням викл. Вакуленко В.Ф.</t>
  </si>
  <si>
    <t>Техн. вигот. одягу викл.Семенова В.І.</t>
  </si>
  <si>
    <t>ат/1</t>
  </si>
  <si>
    <t>Історія зарубіжного мистецтва доц.Покладов О.А.</t>
  </si>
  <si>
    <t>А/з/3</t>
  </si>
  <si>
    <t>Історія костюму викл.Малхасян А.С.</t>
  </si>
  <si>
    <t>114/3</t>
  </si>
  <si>
    <t>Итого (Спец)</t>
  </si>
  <si>
    <t>Залік Українська мова за проф. спрямуванням викл. Вакуленко В.Ф.</t>
  </si>
  <si>
    <t>404/4</t>
  </si>
  <si>
    <t>Екзамен Техн. вигот. одягу викл.Семенова В.І.</t>
  </si>
  <si>
    <t>Історія українського мистецтва доц.Покладов О.А.</t>
  </si>
  <si>
    <t>Українська мова (екзамен)</t>
  </si>
  <si>
    <t>Сикорська З.С.</t>
  </si>
  <si>
    <t>ум_си_экз</t>
  </si>
  <si>
    <t>Английский язык</t>
  </si>
  <si>
    <t>Гладушина Р.М., Когут К.В.</t>
  </si>
  <si>
    <t>анг_гл_ког</t>
  </si>
  <si>
    <t xml:space="preserve">Немец. Франц. Яз. </t>
  </si>
  <si>
    <t xml:space="preserve">Усенко </t>
  </si>
  <si>
    <t>не_фр_ус</t>
  </si>
  <si>
    <t>Залік Психологія доц. Шаповалова І.В.</t>
  </si>
  <si>
    <t>316/4</t>
  </si>
  <si>
    <t>Історія дек.-прикл. мистецтва викл.Донченко Н.А.</t>
  </si>
  <si>
    <t>Проектув. одягу доц.Вороніна М.В.</t>
  </si>
  <si>
    <t>ат/2</t>
  </si>
  <si>
    <t>Залік Матеріалознавство викл. Харламова Т.І.</t>
  </si>
  <si>
    <t>Залік Проектув. одягу доц.Вороніна М.В.</t>
  </si>
  <si>
    <t>Філософія</t>
  </si>
  <si>
    <t>Філіппов В.Л.</t>
  </si>
  <si>
    <t>фил_фи</t>
  </si>
  <si>
    <t>БЖД</t>
  </si>
  <si>
    <t>Іноземна мова за проф. спрямуванням викл. Чевичалова С.В.</t>
  </si>
  <si>
    <t>Основи екодиз. викл.Донченко Н.А.</t>
  </si>
  <si>
    <t>Екзамен Живопис ст.викл.Яковлев О.В.</t>
  </si>
  <si>
    <t>Психологія</t>
  </si>
  <si>
    <t>Залік Основи екодиз. викл.Донченко Н.А.</t>
  </si>
  <si>
    <t>Итого (Соц. Гум)</t>
  </si>
  <si>
    <t>Завідувач кафедри</t>
  </si>
  <si>
    <t>М.В. Вороніна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</si>
  <si>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</si>
  <si>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</si>
  <si>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</si>
  <si>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</si>
  <si>
    <t>Дней</t>
  </si>
  <si>
    <t>Экзаменов</t>
  </si>
  <si>
    <t>Зачетов</t>
  </si>
  <si>
    <t>ж_гу</t>
  </si>
  <si>
    <t>рис_гу</t>
  </si>
  <si>
    <t>ксгр_се</t>
  </si>
  <si>
    <t>про_во</t>
  </si>
  <si>
    <t>коод_кос</t>
  </si>
  <si>
    <t>тиод_се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</si>
</sst>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2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sz val="7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i/>
      <sz val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i/>
      <sz val="9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indexed="10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7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7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9"/>
      </patternFill>
    </fill>
    <fill>
      <patternFill patternType="lightGray">
        <fgColor indexed="9"/>
        <bgColor indexed="41"/>
      </patternFill>
    </fill>
    <fill>
      <patternFill patternType="solid">
        <fgColor indexed="10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/>
      <protection locked="0"/>
    </xf>
    <xf numFmtId="0" fontId="9" fillId="6" borderId="2" xfId="0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/>
    </xf>
    <xf numFmtId="164" fontId="14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14" fontId="15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6" borderId="2" xfId="0" applyFont="1" applyFill="1" applyBorder="1" applyAlignment="1" applyProtection="1">
      <alignment horizontal="right" vertical="center"/>
      <protection locked="0"/>
    </xf>
    <xf numFmtId="49" fontId="9" fillId="8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0" fillId="9" borderId="7" xfId="0" applyFont="1" applyFill="1" applyBorder="1" applyAlignment="1" applyProtection="1">
      <alignment horizontal="center" vertical="center" wrapText="1"/>
      <protection locked="0"/>
    </xf>
    <xf numFmtId="0" fontId="21" fillId="9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right" vertical="center"/>
      <protection locked="0"/>
    </xf>
    <xf numFmtId="0" fontId="20" fillId="9" borderId="8" xfId="0" applyFont="1" applyFill="1" applyBorder="1" applyAlignment="1" applyProtection="1">
      <alignment horizontal="center" vertical="center" wrapText="1"/>
      <protection locked="0"/>
    </xf>
    <xf numFmtId="0" fontId="21" fillId="9" borderId="8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 applyProtection="1">
      <alignment horizontal="center" vertical="center" wrapText="1"/>
      <protection locked="0"/>
    </xf>
    <xf numFmtId="0" fontId="21" fillId="9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right" vertical="center"/>
      <protection locked="0"/>
    </xf>
    <xf numFmtId="49" fontId="9" fillId="10" borderId="2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1" fillId="4" borderId="2" xfId="0" applyFont="1" applyFill="1" applyBorder="1" applyAlignment="1">
      <alignment vertical="center" wrapText="1"/>
    </xf>
    <xf numFmtId="0" fontId="25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vertical="center"/>
      <protection locked="0"/>
    </xf>
    <xf numFmtId="0" fontId="26" fillId="4" borderId="2" xfId="0" applyFont="1" applyFill="1" applyBorder="1" applyAlignment="1" applyProtection="1">
      <alignment vertical="center" wrapText="1"/>
      <protection locked="0"/>
    </xf>
    <xf numFmtId="0" fontId="27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15" fillId="4" borderId="2" xfId="0" applyFont="1" applyFill="1" applyBorder="1" applyAlignment="1">
      <alignment vertical="center" wrapText="1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49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vertical="center" wrapText="1"/>
      <protection locked="0"/>
    </xf>
    <xf numFmtId="0" fontId="28" fillId="0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30" fillId="9" borderId="7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Protection="1">
      <protection locked="0"/>
    </xf>
    <xf numFmtId="0" fontId="30" fillId="9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4" fontId="15" fillId="10" borderId="2" xfId="0" applyNumberFormat="1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14" fontId="15" fillId="11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right" vertical="center" wrapText="1"/>
      <protection locked="0"/>
    </xf>
    <xf numFmtId="0" fontId="32" fillId="9" borderId="7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 applyProtection="1">
      <alignment horizontal="center" vertical="center" wrapText="1"/>
      <protection locked="0"/>
    </xf>
    <xf numFmtId="0" fontId="32" fillId="9" borderId="8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right" vertical="center"/>
      <protection locked="0"/>
    </xf>
    <xf numFmtId="0" fontId="7" fillId="5" borderId="2" xfId="0" applyFont="1" applyFill="1" applyBorder="1" applyAlignment="1" applyProtection="1">
      <alignment horizontal="right" vertical="center"/>
      <protection locked="0"/>
    </xf>
    <xf numFmtId="0" fontId="28" fillId="0" borderId="7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 applyProtection="1">
      <alignment horizontal="right" vertical="center"/>
      <protection locked="0"/>
    </xf>
    <xf numFmtId="0" fontId="28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/>
    <xf numFmtId="0" fontId="12" fillId="0" borderId="9" xfId="0" applyFont="1" applyBorder="1" applyAlignment="1">
      <alignment horizontal="left"/>
    </xf>
    <xf numFmtId="0" fontId="3" fillId="2" borderId="9" xfId="0" applyFont="1" applyFill="1" applyBorder="1" applyAlignment="1"/>
    <xf numFmtId="0" fontId="3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14" fontId="23" fillId="13" borderId="0" xfId="0" applyNumberFormat="1" applyFont="1" applyFill="1" applyBorder="1" applyAlignment="1">
      <alignment horizontal="center" vertical="center" wrapText="1"/>
    </xf>
    <xf numFmtId="49" fontId="36" fillId="8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>
      <protection locked="0"/>
    </xf>
    <xf numFmtId="0" fontId="12" fillId="0" borderId="0" xfId="0" applyFont="1" applyBorder="1" applyAlignment="1">
      <alignment horizontal="left"/>
    </xf>
    <xf numFmtId="0" fontId="13" fillId="2" borderId="0" xfId="0" applyFont="1" applyFill="1"/>
    <xf numFmtId="0" fontId="9" fillId="2" borderId="0" xfId="0" applyFont="1" applyFill="1" applyBorder="1" applyAlignment="1">
      <alignment horizontal="center" vertical="center"/>
    </xf>
    <xf numFmtId="49" fontId="9" fillId="8" borderId="0" xfId="0" applyNumberFormat="1" applyFont="1" applyFill="1" applyBorder="1" applyAlignment="1">
      <alignment horizontal="right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 applyProtection="1">
      <alignment vertical="center" wrapText="1"/>
      <protection locked="0"/>
    </xf>
    <xf numFmtId="49" fontId="9" fillId="14" borderId="0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9" fontId="9" fillId="8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Q78"/>
  <sheetViews>
    <sheetView showZeros="0" tabSelected="1" view="pageBreakPreview" topLeftCell="L1" zoomScale="85" zoomScaleNormal="100" workbookViewId="0">
      <selection sqref="A1:IV65536"/>
    </sheetView>
  </sheetViews>
  <sheetFormatPr defaultRowHeight="12.75"/>
  <cols>
    <col min="1" max="1" width="9.83203125" style="6" customWidth="1"/>
    <col min="2" max="2" width="24.33203125" style="6" customWidth="1"/>
    <col min="3" max="3" width="20.83203125" style="6" customWidth="1"/>
    <col min="4" max="16" width="7.83203125" style="6" customWidth="1"/>
    <col min="17" max="17" width="3.6640625" style="6" customWidth="1"/>
    <col min="18" max="18" width="4.6640625" style="6" customWidth="1"/>
    <col min="19" max="19" width="13.5" style="6" customWidth="1"/>
    <col min="20" max="20" width="18" style="6" customWidth="1"/>
    <col min="21" max="21" width="6.33203125" style="6" customWidth="1"/>
    <col min="22" max="22" width="18" style="6" customWidth="1"/>
    <col min="23" max="23" width="6.5" style="6" customWidth="1"/>
    <col min="24" max="24" width="18" style="6" customWidth="1"/>
    <col min="25" max="25" width="6.5" style="6" customWidth="1"/>
    <col min="26" max="26" width="18" style="6" customWidth="1"/>
    <col min="27" max="27" width="6.5" style="6" customWidth="1"/>
    <col min="28" max="28" width="17.83203125" style="6" customWidth="1"/>
    <col min="29" max="29" width="6.1640625" style="6" customWidth="1"/>
    <col min="30" max="30" width="18.33203125" style="6" customWidth="1"/>
    <col min="31" max="31" width="6.33203125" style="6" customWidth="1"/>
    <col min="32" max="32" width="18" style="6" customWidth="1"/>
    <col min="33" max="33" width="6.33203125" style="6" customWidth="1"/>
    <col min="34" max="34" width="6.83203125" style="6" customWidth="1"/>
    <col min="35" max="16384" width="9.33203125" style="6"/>
  </cols>
  <sheetData>
    <row r="1" spans="1:43" ht="15" customHeight="1">
      <c r="A1" s="1" t="s">
        <v>0</v>
      </c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 t="s">
        <v>0</v>
      </c>
      <c r="P1" s="1"/>
      <c r="Q1" s="2"/>
      <c r="R1" s="3"/>
      <c r="S1" s="4"/>
      <c r="T1" s="5"/>
      <c r="U1" s="5"/>
      <c r="V1" s="5"/>
      <c r="W1" s="5"/>
      <c r="X1" s="5"/>
      <c r="Y1" s="5"/>
      <c r="Z1" s="5" t="s">
        <v>0</v>
      </c>
      <c r="AA1" s="5"/>
      <c r="AB1" s="5"/>
      <c r="AC1" s="5"/>
      <c r="AD1" s="4" t="s">
        <v>1</v>
      </c>
      <c r="AE1" s="5"/>
      <c r="AF1" s="5"/>
      <c r="AG1" s="5"/>
      <c r="AI1" s="7"/>
      <c r="AJ1" s="7"/>
      <c r="AK1" s="7"/>
      <c r="AL1" s="7"/>
      <c r="AM1" s="7"/>
      <c r="AN1" s="7"/>
      <c r="AO1" s="7"/>
      <c r="AP1" s="7"/>
      <c r="AQ1" s="7"/>
    </row>
    <row r="2" spans="1:43" ht="15" customHeight="1">
      <c r="A2" s="1"/>
      <c r="B2" s="8" t="s">
        <v>0</v>
      </c>
      <c r="C2" s="9"/>
      <c r="D2" s="8"/>
      <c r="E2" s="1" t="s">
        <v>0</v>
      </c>
      <c r="F2" s="1"/>
      <c r="G2" s="1"/>
      <c r="H2" s="9"/>
      <c r="I2" s="1"/>
      <c r="J2" s="9"/>
      <c r="K2" s="9"/>
      <c r="L2" s="9"/>
      <c r="M2" s="9"/>
      <c r="N2" s="9"/>
      <c r="O2" s="1"/>
      <c r="P2" s="1" t="s">
        <v>0</v>
      </c>
      <c r="Q2" s="2"/>
      <c r="R2" s="3"/>
      <c r="S2" s="10"/>
      <c r="T2" s="10"/>
      <c r="U2" s="10"/>
      <c r="V2" s="10"/>
      <c r="W2" s="11"/>
      <c r="X2" s="12" t="s">
        <v>0</v>
      </c>
      <c r="Y2" s="12"/>
      <c r="Z2" s="12"/>
      <c r="AA2" s="13"/>
      <c r="AB2" s="5"/>
      <c r="AC2" s="5"/>
      <c r="AD2" s="14" t="s">
        <v>2</v>
      </c>
      <c r="AE2" s="14"/>
      <c r="AF2" s="14"/>
      <c r="AG2" s="14"/>
      <c r="AI2" s="7"/>
      <c r="AJ2" s="7"/>
      <c r="AK2" s="7"/>
      <c r="AL2" s="7"/>
      <c r="AM2" s="7"/>
      <c r="AN2" s="7"/>
      <c r="AO2" s="7"/>
      <c r="AP2" s="7"/>
      <c r="AQ2" s="7"/>
    </row>
    <row r="3" spans="1:43" ht="15" customHeight="1">
      <c r="A3" s="1"/>
      <c r="B3" s="1"/>
      <c r="C3" s="1"/>
      <c r="D3" s="1"/>
      <c r="E3" s="15"/>
      <c r="F3" s="15"/>
      <c r="G3" s="15"/>
      <c r="H3" s="16"/>
      <c r="I3" s="1"/>
      <c r="J3" s="1"/>
      <c r="K3" s="1"/>
      <c r="L3" s="1"/>
      <c r="M3" s="1"/>
      <c r="N3" s="1" t="s">
        <v>0</v>
      </c>
      <c r="O3" s="1" t="s">
        <v>0</v>
      </c>
      <c r="P3" s="1"/>
      <c r="Q3" s="2"/>
      <c r="R3" s="3"/>
      <c r="S3" s="10"/>
      <c r="T3" s="10"/>
      <c r="U3" s="10"/>
      <c r="V3" s="10"/>
      <c r="W3" s="11"/>
      <c r="X3" s="4" t="s">
        <v>3</v>
      </c>
      <c r="Y3" s="4"/>
      <c r="Z3" s="5"/>
      <c r="AA3" s="4"/>
      <c r="AB3" s="5"/>
      <c r="AC3" s="5"/>
      <c r="AD3" s="14" t="s">
        <v>4</v>
      </c>
      <c r="AE3" s="14"/>
      <c r="AF3" s="14"/>
      <c r="AG3" s="14"/>
      <c r="AI3" s="7"/>
      <c r="AJ3" s="7"/>
      <c r="AK3" s="7"/>
      <c r="AL3" s="7"/>
      <c r="AM3" s="7"/>
      <c r="AN3" s="7"/>
      <c r="AO3" s="7"/>
      <c r="AP3" s="7"/>
      <c r="AQ3" s="7"/>
    </row>
    <row r="4" spans="1:43" ht="15" customHeight="1">
      <c r="A4" s="17"/>
      <c r="B4" s="18" t="s">
        <v>5</v>
      </c>
      <c r="C4" s="19" t="s">
        <v>6</v>
      </c>
      <c r="D4" s="19"/>
      <c r="E4" s="19"/>
      <c r="F4" s="19"/>
      <c r="G4" s="19"/>
      <c r="H4" s="19"/>
      <c r="I4" s="20"/>
      <c r="J4" s="21"/>
      <c r="K4" s="21"/>
      <c r="L4" s="21"/>
      <c r="M4" s="21"/>
      <c r="N4" s="21"/>
      <c r="O4" s="21"/>
      <c r="P4" s="22"/>
      <c r="Q4" s="2"/>
      <c r="R4" s="23" t="s">
        <v>0</v>
      </c>
      <c r="S4" s="10" t="s">
        <v>0</v>
      </c>
      <c r="T4" s="24" t="s">
        <v>7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0"/>
      <c r="AG4" s="11"/>
      <c r="AI4" s="7" t="s">
        <v>0</v>
      </c>
      <c r="AJ4" s="7"/>
      <c r="AK4" s="7"/>
      <c r="AL4" s="7"/>
      <c r="AM4" s="7"/>
      <c r="AN4" s="7"/>
      <c r="AO4" s="7"/>
      <c r="AP4" s="7"/>
      <c r="AQ4" s="7"/>
    </row>
    <row r="5" spans="1:43" ht="18.75" customHeight="1">
      <c r="A5" s="25"/>
      <c r="B5" s="26"/>
      <c r="C5" s="26"/>
      <c r="D5" s="26"/>
      <c r="E5" s="26"/>
      <c r="F5" s="26"/>
      <c r="G5" s="26"/>
      <c r="H5" s="26"/>
      <c r="I5" s="27"/>
      <c r="J5" s="28"/>
      <c r="K5" s="28"/>
      <c r="L5" s="28"/>
      <c r="M5" s="28"/>
      <c r="N5" s="28"/>
      <c r="O5" s="28"/>
      <c r="P5" s="22" t="s">
        <v>0</v>
      </c>
      <c r="Q5" s="2"/>
      <c r="R5" s="23"/>
      <c r="S5" s="24" t="s">
        <v>8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10"/>
      <c r="AI5" s="7"/>
      <c r="AJ5" s="7"/>
      <c r="AK5" s="7"/>
      <c r="AL5" s="7"/>
      <c r="AM5" s="7"/>
      <c r="AN5" s="7"/>
      <c r="AO5" s="7"/>
      <c r="AP5" s="7"/>
      <c r="AQ5" s="7"/>
    </row>
    <row r="6" spans="1:43" ht="17.25" customHeight="1">
      <c r="A6" s="29"/>
      <c r="B6" s="30"/>
      <c r="C6" s="30"/>
      <c r="D6" s="30"/>
      <c r="E6" s="31" t="s">
        <v>9</v>
      </c>
      <c r="F6" s="32"/>
      <c r="G6" s="32"/>
      <c r="H6" s="32"/>
      <c r="I6" s="33"/>
      <c r="J6" s="31" t="s">
        <v>10</v>
      </c>
      <c r="K6" s="32"/>
      <c r="L6" s="32"/>
      <c r="M6" s="32"/>
      <c r="N6" s="32"/>
      <c r="O6" s="32"/>
      <c r="P6" s="33"/>
      <c r="Q6" s="2"/>
      <c r="R6" s="23"/>
      <c r="S6" s="34">
        <v>0</v>
      </c>
      <c r="T6" s="24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5"/>
      <c r="AG6" s="35"/>
      <c r="AI6" s="7"/>
      <c r="AJ6" s="7"/>
      <c r="AK6" s="7"/>
      <c r="AL6" s="7"/>
      <c r="AM6" s="7"/>
      <c r="AN6" s="7"/>
      <c r="AO6" s="7"/>
      <c r="AP6" s="7"/>
      <c r="AQ6" s="7"/>
    </row>
    <row r="7" spans="1:43" ht="16.5" customHeight="1">
      <c r="A7" s="29"/>
      <c r="B7" s="36" t="s">
        <v>12</v>
      </c>
      <c r="C7" s="36" t="s">
        <v>13</v>
      </c>
      <c r="D7" s="36" t="s">
        <v>14</v>
      </c>
      <c r="E7" s="37" t="s">
        <v>15</v>
      </c>
      <c r="F7" s="36" t="s">
        <v>16</v>
      </c>
      <c r="G7" s="36" t="s">
        <v>17</v>
      </c>
      <c r="H7" s="36" t="s">
        <v>0</v>
      </c>
      <c r="I7" s="37" t="s">
        <v>18</v>
      </c>
      <c r="J7" s="36" t="s">
        <v>19</v>
      </c>
      <c r="K7" s="36" t="s">
        <v>20</v>
      </c>
      <c r="L7" s="36" t="s">
        <v>21</v>
      </c>
      <c r="M7" s="36" t="s">
        <v>22</v>
      </c>
      <c r="N7" s="36" t="s">
        <v>23</v>
      </c>
      <c r="O7" s="36" t="s">
        <v>24</v>
      </c>
      <c r="P7" s="38" t="s">
        <v>25</v>
      </c>
      <c r="Q7" s="2"/>
      <c r="R7" s="23"/>
      <c r="S7" s="34"/>
      <c r="T7" s="39" t="s">
        <v>26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40"/>
      <c r="AH7" s="41"/>
      <c r="AI7" s="7"/>
      <c r="AJ7" s="7"/>
      <c r="AK7" s="7"/>
      <c r="AL7" s="7"/>
      <c r="AM7" s="7"/>
      <c r="AN7" s="7"/>
      <c r="AO7" s="7"/>
      <c r="AP7" s="7"/>
      <c r="AQ7" s="7"/>
    </row>
    <row r="8" spans="1:43" ht="32.1" customHeight="1">
      <c r="A8" s="36" t="s">
        <v>27</v>
      </c>
      <c r="B8" s="42" t="s">
        <v>28</v>
      </c>
      <c r="C8" s="43" t="s">
        <v>29</v>
      </c>
      <c r="D8" s="44" t="s">
        <v>30</v>
      </c>
      <c r="E8" s="45">
        <v>3</v>
      </c>
      <c r="F8" s="46">
        <v>2</v>
      </c>
      <c r="G8" s="47" t="s">
        <v>31</v>
      </c>
      <c r="H8" s="48"/>
      <c r="I8" s="49">
        <f t="shared" ref="I8:I19" si="0">F8+E8</f>
        <v>5</v>
      </c>
      <c r="J8" s="50">
        <f>COUNTIF($T$9:$AI$55,"Історія костюму Викл.Малхасян А.С.")+COUNTIF($T$9:$AI$55,"Залік Історія костюму Викл.Малхасян А.С.")</f>
        <v>3</v>
      </c>
      <c r="K8" s="48">
        <f>COUNTIF($T$12:$AF$72,"Ко_КоГр_Пя")</f>
        <v>0</v>
      </c>
      <c r="L8" s="48" t="str">
        <f t="shared" ref="L8:L17" si="1">CONCATENATE(D8,"_",G8)</f>
        <v>ик_жд_зч</v>
      </c>
      <c r="M8" s="48">
        <f>COUNTIF($T$12:$AF$72,"З_КоГр_Пя")</f>
        <v>0</v>
      </c>
      <c r="N8" s="50">
        <v>2</v>
      </c>
      <c r="O8" s="51">
        <f t="shared" ref="O8:O19" si="2">N8+J8</f>
        <v>5</v>
      </c>
      <c r="P8" s="52">
        <f t="shared" ref="P8:P19" si="3">O8-I8</f>
        <v>0</v>
      </c>
      <c r="Q8" s="53">
        <v>1</v>
      </c>
      <c r="R8" s="54"/>
      <c r="S8" s="55"/>
      <c r="T8" s="56"/>
      <c r="U8" s="56"/>
      <c r="V8" s="56"/>
      <c r="W8" s="56"/>
      <c r="X8" s="57"/>
      <c r="Y8" s="56"/>
      <c r="Z8" s="56"/>
      <c r="AA8" s="56"/>
      <c r="AB8" s="58" t="s">
        <v>32</v>
      </c>
      <c r="AC8" s="58" t="s">
        <v>33</v>
      </c>
      <c r="AD8" s="59" t="s">
        <v>34</v>
      </c>
      <c r="AE8" s="58" t="s">
        <v>33</v>
      </c>
      <c r="AF8" s="58" t="s">
        <v>35</v>
      </c>
      <c r="AG8" s="58" t="s">
        <v>33</v>
      </c>
      <c r="AH8" s="60"/>
      <c r="AI8" s="61"/>
      <c r="AJ8" s="41"/>
    </row>
    <row r="9" spans="1:43" ht="32.1" customHeight="1">
      <c r="A9" s="36" t="s">
        <v>27</v>
      </c>
      <c r="B9" s="42" t="s">
        <v>36</v>
      </c>
      <c r="C9" s="43" t="s">
        <v>37</v>
      </c>
      <c r="D9" s="62" t="s">
        <v>38</v>
      </c>
      <c r="E9" s="45">
        <v>3</v>
      </c>
      <c r="F9" s="63">
        <v>1</v>
      </c>
      <c r="G9" s="47" t="s">
        <v>31</v>
      </c>
      <c r="H9" s="64"/>
      <c r="I9" s="49">
        <f t="shared" si="0"/>
        <v>4</v>
      </c>
      <c r="J9" s="50">
        <f>COUNTIF($T$9:$AI$55,"Матеріалознавство викл. Харламова Т.І.")+COUNTIF($T$9:$AI$55,"Залік Матеріалознавство викл. Харламова Т.І.")</f>
        <v>2</v>
      </c>
      <c r="K9" s="65"/>
      <c r="L9" s="48" t="str">
        <f t="shared" si="1"/>
        <v>мв_хм_зч</v>
      </c>
      <c r="M9" s="65"/>
      <c r="N9" s="66">
        <v>2</v>
      </c>
      <c r="O9" s="51">
        <f t="shared" si="2"/>
        <v>4</v>
      </c>
      <c r="P9" s="52">
        <f t="shared" si="3"/>
        <v>0</v>
      </c>
      <c r="Q9" s="53">
        <v>1</v>
      </c>
      <c r="R9" s="54">
        <v>1</v>
      </c>
      <c r="S9" s="67" t="s">
        <v>39</v>
      </c>
      <c r="T9" s="68"/>
      <c r="U9" s="69"/>
      <c r="V9" s="68"/>
      <c r="W9" s="69"/>
      <c r="X9" s="68"/>
      <c r="Y9" s="69"/>
      <c r="Z9" s="68"/>
      <c r="AA9" s="69"/>
      <c r="AB9" s="70"/>
      <c r="AC9" s="71"/>
      <c r="AD9" s="72"/>
      <c r="AE9" s="71"/>
      <c r="AF9" s="72" t="s">
        <v>40</v>
      </c>
      <c r="AG9" s="71" t="s">
        <v>41</v>
      </c>
      <c r="AH9" s="73"/>
      <c r="AI9" s="61"/>
      <c r="AJ9" s="41"/>
    </row>
    <row r="10" spans="1:43" ht="32.1" customHeight="1">
      <c r="A10" s="36" t="s">
        <v>27</v>
      </c>
      <c r="B10" s="42" t="s">
        <v>42</v>
      </c>
      <c r="C10" s="43" t="s">
        <v>43</v>
      </c>
      <c r="D10" s="44" t="s">
        <v>44</v>
      </c>
      <c r="E10" s="45">
        <v>6</v>
      </c>
      <c r="F10" s="46"/>
      <c r="G10" s="47" t="s">
        <v>31</v>
      </c>
      <c r="H10" s="48"/>
      <c r="I10" s="49">
        <f t="shared" si="0"/>
        <v>6</v>
      </c>
      <c r="J10" s="50">
        <f>COUNTIF($T$9:$AI$55,"Основи екодиз. викл.Донченко Н.А.")+COUNTIF($T$9:$AI$55,"Залік Основи екодиз. викл.Донченко Н.А.")</f>
        <v>4</v>
      </c>
      <c r="K10" s="48"/>
      <c r="L10" s="48" t="str">
        <f t="shared" si="1"/>
        <v>эд_дч_зч</v>
      </c>
      <c r="M10" s="48">
        <f>COUNTIF($T$12:$AF$72,"З_НКТ_Пя")</f>
        <v>0</v>
      </c>
      <c r="N10" s="50">
        <v>2</v>
      </c>
      <c r="O10" s="51">
        <f t="shared" si="2"/>
        <v>6</v>
      </c>
      <c r="P10" s="52">
        <f t="shared" si="3"/>
        <v>0</v>
      </c>
      <c r="Q10" s="53">
        <v>1</v>
      </c>
      <c r="R10" s="54">
        <v>2</v>
      </c>
      <c r="S10" s="67" t="s">
        <v>45</v>
      </c>
      <c r="T10" s="68"/>
      <c r="U10" s="69"/>
      <c r="V10" s="68"/>
      <c r="W10" s="69"/>
      <c r="X10" s="68"/>
      <c r="Y10" s="69"/>
      <c r="Z10" s="68"/>
      <c r="AA10" s="69"/>
      <c r="AB10" s="70"/>
      <c r="AC10" s="71"/>
      <c r="AD10" s="72" t="s">
        <v>40</v>
      </c>
      <c r="AE10" s="71" t="s">
        <v>41</v>
      </c>
      <c r="AF10" s="72" t="s">
        <v>40</v>
      </c>
      <c r="AG10" s="71" t="s">
        <v>41</v>
      </c>
      <c r="AH10" s="73"/>
      <c r="AI10" s="61"/>
      <c r="AJ10" s="41" t="s">
        <v>0</v>
      </c>
    </row>
    <row r="11" spans="1:43" ht="32.1" customHeight="1">
      <c r="A11" s="36" t="s">
        <v>27</v>
      </c>
      <c r="B11" s="42" t="s">
        <v>46</v>
      </c>
      <c r="C11" s="43" t="s">
        <v>47</v>
      </c>
      <c r="D11" s="44" t="s">
        <v>48</v>
      </c>
      <c r="E11" s="45">
        <v>6</v>
      </c>
      <c r="F11" s="46">
        <v>2</v>
      </c>
      <c r="G11" s="47" t="s">
        <v>31</v>
      </c>
      <c r="H11" s="48"/>
      <c r="I11" s="49">
        <f t="shared" si="0"/>
        <v>8</v>
      </c>
      <c r="J11" s="50">
        <f>COUNTIF($T$9:$AI$55,"Проектув. одягу доц.Вороніна М.В.")+COUNTIF($T$9:$AI$55,"Залік Проектув. одягу доц.Вороніна М.В.")</f>
        <v>4</v>
      </c>
      <c r="K11" s="48">
        <f>COUNTIF($T$12:$AF$52,"Ко_ОсК_Ни")</f>
        <v>0</v>
      </c>
      <c r="L11" s="48" t="str">
        <f t="shared" si="1"/>
        <v>пд_во_зч</v>
      </c>
      <c r="M11" s="48">
        <f>COUNTIF($T$12:$AF$52,"З_ОсК_Ни")</f>
        <v>0</v>
      </c>
      <c r="N11" s="50">
        <v>4</v>
      </c>
      <c r="O11" s="51">
        <f t="shared" si="2"/>
        <v>8</v>
      </c>
      <c r="P11" s="52">
        <f t="shared" si="3"/>
        <v>0</v>
      </c>
      <c r="Q11" s="53">
        <v>1</v>
      </c>
      <c r="R11" s="54">
        <v>3</v>
      </c>
      <c r="S11" s="67" t="s">
        <v>49</v>
      </c>
      <c r="T11" s="68"/>
      <c r="U11" s="69"/>
      <c r="V11" s="68"/>
      <c r="W11" s="69"/>
      <c r="X11" s="68"/>
      <c r="Y11" s="69"/>
      <c r="Z11" s="68"/>
      <c r="AA11" s="69"/>
      <c r="AB11" s="74" t="s">
        <v>50</v>
      </c>
      <c r="AC11" s="75" t="s">
        <v>51</v>
      </c>
      <c r="AD11" s="72" t="s">
        <v>40</v>
      </c>
      <c r="AE11" s="71" t="s">
        <v>41</v>
      </c>
      <c r="AF11" s="72" t="s">
        <v>40</v>
      </c>
      <c r="AG11" s="71" t="s">
        <v>41</v>
      </c>
      <c r="AH11" s="73"/>
      <c r="AI11" s="61"/>
      <c r="AJ11" s="41"/>
    </row>
    <row r="12" spans="1:43" ht="32.1" customHeight="1">
      <c r="A12" s="36" t="s">
        <v>27</v>
      </c>
      <c r="B12" s="42" t="s">
        <v>52</v>
      </c>
      <c r="C12" s="43" t="s">
        <v>53</v>
      </c>
      <c r="D12" s="62" t="s">
        <v>54</v>
      </c>
      <c r="E12" s="45">
        <v>6</v>
      </c>
      <c r="F12" s="64">
        <v>2</v>
      </c>
      <c r="G12" s="76" t="s">
        <v>55</v>
      </c>
      <c r="H12" s="64"/>
      <c r="I12" s="49">
        <f t="shared" si="0"/>
        <v>8</v>
      </c>
      <c r="J12" s="50">
        <f>COUNTIF($T$9:$AI$55,"Живопис ст.викл.
Яковлев О.В.")+COUNTIF($T$9:$AI$55,"Екзамен Живопис ст.викл.Яковлев О.В.")</f>
        <v>8</v>
      </c>
      <c r="K12" s="48"/>
      <c r="L12" s="48" t="str">
        <f t="shared" si="1"/>
        <v>жи_ст_эз</v>
      </c>
      <c r="M12" s="48">
        <f>COUNTIF($T$12:$AF$52,"З_Цв_Се")</f>
        <v>0</v>
      </c>
      <c r="N12" s="50"/>
      <c r="O12" s="51">
        <f t="shared" si="2"/>
        <v>8</v>
      </c>
      <c r="P12" s="52">
        <f t="shared" si="3"/>
        <v>0</v>
      </c>
      <c r="Q12" s="53">
        <v>1</v>
      </c>
      <c r="R12" s="54">
        <v>4</v>
      </c>
      <c r="S12" s="67" t="s">
        <v>56</v>
      </c>
      <c r="T12" s="68"/>
      <c r="U12" s="69"/>
      <c r="V12" s="68"/>
      <c r="W12" s="69"/>
      <c r="X12" s="68"/>
      <c r="Y12" s="69"/>
      <c r="Z12" s="68"/>
      <c r="AA12" s="69"/>
      <c r="AB12" s="77"/>
      <c r="AC12" s="78"/>
      <c r="AD12" s="72" t="s">
        <v>40</v>
      </c>
      <c r="AE12" s="71" t="s">
        <v>41</v>
      </c>
      <c r="AF12" s="79" t="s">
        <v>57</v>
      </c>
      <c r="AG12" s="80" t="s">
        <v>58</v>
      </c>
      <c r="AH12" s="73"/>
      <c r="AI12" s="61"/>
      <c r="AJ12" s="41"/>
    </row>
    <row r="13" spans="1:43" ht="23.25" customHeight="1">
      <c r="A13" s="36" t="s">
        <v>27</v>
      </c>
      <c r="B13" s="42" t="s">
        <v>59</v>
      </c>
      <c r="C13" s="43" t="s">
        <v>60</v>
      </c>
      <c r="D13" s="44" t="s">
        <v>61</v>
      </c>
      <c r="E13" s="81">
        <v>6</v>
      </c>
      <c r="F13" s="46">
        <v>2</v>
      </c>
      <c r="G13" s="76" t="s">
        <v>55</v>
      </c>
      <c r="H13" s="48"/>
      <c r="I13" s="49">
        <f t="shared" si="0"/>
        <v>8</v>
      </c>
      <c r="J13" s="50">
        <f>COUNTIF($T$9:$AI$55,"Рисунок викл.Борисенко П.М.")+COUNTIF($T$9:$AI$55,"Екзамен Рисунок викл.Борисенко П.М.")</f>
        <v>2</v>
      </c>
      <c r="K13" s="65"/>
      <c r="L13" s="48" t="str">
        <f t="shared" si="1"/>
        <v>ри_ст_эз</v>
      </c>
      <c r="M13" s="65"/>
      <c r="N13" s="66">
        <v>6</v>
      </c>
      <c r="O13" s="51">
        <f t="shared" si="2"/>
        <v>8</v>
      </c>
      <c r="P13" s="52">
        <f t="shared" si="3"/>
        <v>0</v>
      </c>
      <c r="Q13" s="53">
        <v>1</v>
      </c>
      <c r="R13" s="54"/>
      <c r="S13" s="82" t="s">
        <v>62</v>
      </c>
      <c r="T13" s="83"/>
      <c r="U13" s="84"/>
      <c r="V13" s="85"/>
      <c r="W13" s="84"/>
      <c r="X13" s="83"/>
      <c r="Y13" s="84"/>
      <c r="Z13" s="83"/>
      <c r="AA13" s="84"/>
      <c r="AB13" s="86"/>
      <c r="AC13" s="87"/>
      <c r="AD13" s="88"/>
      <c r="AE13" s="87"/>
      <c r="AF13" s="88"/>
      <c r="AG13" s="87"/>
      <c r="AH13" s="73"/>
      <c r="AI13" s="61"/>
      <c r="AJ13" s="41"/>
    </row>
    <row r="14" spans="1:43" ht="32.1" customHeight="1">
      <c r="A14" s="36" t="s">
        <v>27</v>
      </c>
      <c r="B14" s="42" t="s">
        <v>63</v>
      </c>
      <c r="C14" s="43" t="s">
        <v>64</v>
      </c>
      <c r="D14" s="44" t="s">
        <v>65</v>
      </c>
      <c r="E14" s="45">
        <v>6</v>
      </c>
      <c r="F14" s="46">
        <v>2</v>
      </c>
      <c r="G14" s="47" t="s">
        <v>55</v>
      </c>
      <c r="H14" s="48"/>
      <c r="I14" s="49">
        <f t="shared" si="0"/>
        <v>8</v>
      </c>
      <c r="J14" s="50">
        <f>COUNTIF($T$9:$AI$55,"Констр. одягу ст.викл.Нагорна З.В.")+COUNTIF($T$9:$AI$55,"Екзамен Констр. одягу ст.викл.Нагорна З.В.")</f>
        <v>4</v>
      </c>
      <c r="K14" s="48">
        <f>COUNTIF($T$12:$AF$72,"Ко_КоО_Бу")</f>
        <v>0</v>
      </c>
      <c r="L14" s="48" t="str">
        <f t="shared" si="1"/>
        <v>кд_нг_эз</v>
      </c>
      <c r="M14" s="48">
        <f>COUNTIF($T$12:$AF$72,"З_КоО_Бу")</f>
        <v>0</v>
      </c>
      <c r="N14" s="50">
        <v>4</v>
      </c>
      <c r="O14" s="51">
        <f t="shared" si="2"/>
        <v>8</v>
      </c>
      <c r="P14" s="52">
        <f t="shared" si="3"/>
        <v>0</v>
      </c>
      <c r="Q14" s="53">
        <v>1</v>
      </c>
      <c r="R14" s="54">
        <v>5</v>
      </c>
      <c r="S14" s="67" t="s">
        <v>66</v>
      </c>
      <c r="T14" s="89"/>
      <c r="U14" s="90"/>
      <c r="V14" s="68"/>
      <c r="W14" s="69"/>
      <c r="X14" s="68"/>
      <c r="Y14" s="69"/>
      <c r="Z14" s="89"/>
      <c r="AA14" s="90"/>
      <c r="AB14" s="91" t="s">
        <v>67</v>
      </c>
      <c r="AC14" s="92" t="s">
        <v>68</v>
      </c>
      <c r="AD14" s="72" t="s">
        <v>69</v>
      </c>
      <c r="AE14" s="71" t="s">
        <v>70</v>
      </c>
      <c r="AF14" s="79" t="s">
        <v>57</v>
      </c>
      <c r="AG14" s="80" t="s">
        <v>58</v>
      </c>
      <c r="AH14" s="73"/>
      <c r="AI14" s="61"/>
      <c r="AJ14" s="41"/>
    </row>
    <row r="15" spans="1:43" ht="32.1" customHeight="1">
      <c r="A15" s="36" t="s">
        <v>27</v>
      </c>
      <c r="B15" s="42" t="s">
        <v>71</v>
      </c>
      <c r="C15" s="43" t="s">
        <v>72</v>
      </c>
      <c r="D15" s="62" t="s">
        <v>73</v>
      </c>
      <c r="E15" s="45">
        <v>6</v>
      </c>
      <c r="F15" s="64"/>
      <c r="G15" s="76" t="s">
        <v>0</v>
      </c>
      <c r="H15" s="64"/>
      <c r="I15" s="49">
        <f t="shared" si="0"/>
        <v>6</v>
      </c>
      <c r="J15" s="50">
        <f>COUNTIF($T$9:$AI$55,"Історія зарубіжного мистецтва Доц.Покладов О.А.")</f>
        <v>2</v>
      </c>
      <c r="K15" s="48"/>
      <c r="L15" s="48" t="str">
        <f t="shared" si="1"/>
        <v xml:space="preserve">ии_по_ </v>
      </c>
      <c r="M15" s="48"/>
      <c r="N15" s="50">
        <v>4</v>
      </c>
      <c r="O15" s="51">
        <f t="shared" si="2"/>
        <v>6</v>
      </c>
      <c r="P15" s="52">
        <f t="shared" si="3"/>
        <v>0</v>
      </c>
      <c r="Q15" s="53">
        <v>1</v>
      </c>
      <c r="R15" s="54">
        <v>6</v>
      </c>
      <c r="S15" s="67" t="s">
        <v>74</v>
      </c>
      <c r="T15" s="89"/>
      <c r="U15" s="90"/>
      <c r="V15" s="68"/>
      <c r="W15" s="69"/>
      <c r="X15" s="68"/>
      <c r="Y15" s="69"/>
      <c r="Z15" s="89"/>
      <c r="AA15" s="90"/>
      <c r="AB15" s="93"/>
      <c r="AC15" s="94"/>
      <c r="AD15" s="72" t="s">
        <v>69</v>
      </c>
      <c r="AE15" s="71" t="s">
        <v>70</v>
      </c>
      <c r="AF15" s="72" t="s">
        <v>75</v>
      </c>
      <c r="AG15" s="71" t="s">
        <v>70</v>
      </c>
      <c r="AH15" s="73"/>
      <c r="AI15" s="61"/>
      <c r="AJ15" s="41"/>
    </row>
    <row r="16" spans="1:43" ht="32.1" customHeight="1">
      <c r="A16" s="36" t="s">
        <v>27</v>
      </c>
      <c r="B16" s="42" t="s">
        <v>76</v>
      </c>
      <c r="C16" s="95" t="s">
        <v>77</v>
      </c>
      <c r="D16" s="62" t="s">
        <v>78</v>
      </c>
      <c r="E16" s="45">
        <v>3</v>
      </c>
      <c r="F16" s="64"/>
      <c r="G16" s="76"/>
      <c r="H16" s="64"/>
      <c r="I16" s="49">
        <f t="shared" si="0"/>
        <v>3</v>
      </c>
      <c r="J16" s="50">
        <f>COUNTIF($T$9:$AI$55,"Комп. техн. в дизайні одягу викл.Колякіна Ю.М.")</f>
        <v>1</v>
      </c>
      <c r="K16" s="65"/>
      <c r="L16" s="48" t="str">
        <f t="shared" si="1"/>
        <v>кт_бл_</v>
      </c>
      <c r="M16" s="65"/>
      <c r="N16" s="66">
        <v>2</v>
      </c>
      <c r="O16" s="51">
        <f t="shared" si="2"/>
        <v>3</v>
      </c>
      <c r="P16" s="52">
        <f t="shared" si="3"/>
        <v>0</v>
      </c>
      <c r="Q16" s="53">
        <v>1</v>
      </c>
      <c r="R16" s="54">
        <v>7</v>
      </c>
      <c r="S16" s="67" t="s">
        <v>79</v>
      </c>
      <c r="T16" s="68"/>
      <c r="U16" s="69"/>
      <c r="V16" s="68"/>
      <c r="W16" s="69"/>
      <c r="X16" s="68"/>
      <c r="Y16" s="69"/>
      <c r="Z16" s="96"/>
      <c r="AA16" s="69"/>
      <c r="AB16" s="91" t="s">
        <v>67</v>
      </c>
      <c r="AC16" s="92" t="s">
        <v>68</v>
      </c>
      <c r="AD16" s="97" t="s">
        <v>80</v>
      </c>
      <c r="AE16" s="98" t="s">
        <v>70</v>
      </c>
      <c r="AF16" s="97" t="s">
        <v>81</v>
      </c>
      <c r="AG16" s="98" t="s">
        <v>70</v>
      </c>
      <c r="AH16" s="73"/>
      <c r="AI16" s="61"/>
      <c r="AJ16" s="41"/>
    </row>
    <row r="17" spans="1:38" ht="32.1" customHeight="1">
      <c r="A17" s="36" t="s">
        <v>27</v>
      </c>
      <c r="B17" s="99" t="s">
        <v>82</v>
      </c>
      <c r="C17" s="95" t="s">
        <v>43</v>
      </c>
      <c r="D17" s="44" t="s">
        <v>83</v>
      </c>
      <c r="E17" s="45">
        <v>3</v>
      </c>
      <c r="F17" s="46"/>
      <c r="G17" s="47"/>
      <c r="H17" s="48"/>
      <c r="I17" s="49">
        <f t="shared" si="0"/>
        <v>3</v>
      </c>
      <c r="J17" s="50">
        <f>COUNTIF($S$9:$AI$55,"Історія дек.-прикл. мистецтва викл.Донченко Н.А.")</f>
        <v>2</v>
      </c>
      <c r="K17" s="48">
        <f>COUNTIF($S$12:$AG$52,"Ко_иИ_По")</f>
        <v>0</v>
      </c>
      <c r="L17" s="48" t="str">
        <f t="shared" si="1"/>
        <v>ди_дч_</v>
      </c>
      <c r="M17" s="48">
        <f>COUNTIF($S$12:$AG$52,"З_иИ_По")</f>
        <v>0</v>
      </c>
      <c r="N17" s="50">
        <v>2</v>
      </c>
      <c r="O17" s="51">
        <f t="shared" si="2"/>
        <v>4</v>
      </c>
      <c r="P17" s="100">
        <f t="shared" si="3"/>
        <v>1</v>
      </c>
      <c r="Q17" s="53">
        <v>1</v>
      </c>
      <c r="R17" s="54">
        <v>8</v>
      </c>
      <c r="S17" s="67" t="s">
        <v>84</v>
      </c>
      <c r="T17" s="68"/>
      <c r="U17" s="69"/>
      <c r="V17" s="68"/>
      <c r="W17" s="69"/>
      <c r="X17" s="68"/>
      <c r="Y17" s="69"/>
      <c r="Z17" s="96"/>
      <c r="AA17" s="69"/>
      <c r="AB17" s="93"/>
      <c r="AC17" s="94"/>
      <c r="AD17" s="97" t="s">
        <v>80</v>
      </c>
      <c r="AE17" s="98" t="s">
        <v>70</v>
      </c>
      <c r="AF17" s="97" t="s">
        <v>81</v>
      </c>
      <c r="AG17" s="98" t="s">
        <v>70</v>
      </c>
      <c r="AH17" s="73"/>
      <c r="AI17" s="61"/>
      <c r="AJ17" s="41" t="s">
        <v>0</v>
      </c>
    </row>
    <row r="18" spans="1:38" ht="32.1" customHeight="1">
      <c r="A18" s="36" t="s">
        <v>27</v>
      </c>
      <c r="B18" s="42" t="s">
        <v>85</v>
      </c>
      <c r="C18" s="95" t="s">
        <v>86</v>
      </c>
      <c r="D18" s="44" t="s">
        <v>87</v>
      </c>
      <c r="E18" s="81">
        <v>6</v>
      </c>
      <c r="F18" s="46">
        <v>2</v>
      </c>
      <c r="G18" s="47" t="s">
        <v>55</v>
      </c>
      <c r="H18" s="48"/>
      <c r="I18" s="49">
        <f t="shared" si="0"/>
        <v>8</v>
      </c>
      <c r="J18" s="50">
        <f>COUNTIF($T$9:$AI$55,"Техн. вигот. одягу викл.Семенова В.І.")+COUNTIF($T$9:$AI$55,"Екзамен Техн. вигот. одягу викл.Семенова В.І.")</f>
        <v>4</v>
      </c>
      <c r="K18" s="48"/>
      <c r="L18" s="48" t="str">
        <f>CONCATENATE(D18,"_",G18)</f>
        <v>тх_см_эз</v>
      </c>
      <c r="M18" s="48"/>
      <c r="N18" s="50">
        <v>4</v>
      </c>
      <c r="O18" s="51">
        <f t="shared" si="2"/>
        <v>8</v>
      </c>
      <c r="P18" s="52">
        <f t="shared" si="3"/>
        <v>0</v>
      </c>
      <c r="Q18" s="53">
        <v>1</v>
      </c>
      <c r="R18" s="54">
        <v>9</v>
      </c>
      <c r="S18" s="67" t="s">
        <v>88</v>
      </c>
      <c r="T18" s="68"/>
      <c r="U18" s="69"/>
      <c r="V18" s="68"/>
      <c r="W18" s="69"/>
      <c r="X18" s="101"/>
      <c r="Y18" s="101"/>
      <c r="Z18" s="96"/>
      <c r="AA18" s="69"/>
      <c r="AB18" s="102" t="s">
        <v>89</v>
      </c>
      <c r="AC18" s="92" t="s">
        <v>68</v>
      </c>
      <c r="AD18" s="103" t="s">
        <v>90</v>
      </c>
      <c r="AE18" s="104" t="s">
        <v>91</v>
      </c>
      <c r="AF18" s="70"/>
      <c r="AG18" s="105"/>
      <c r="AH18" s="73"/>
      <c r="AI18" s="61"/>
      <c r="AJ18" s="41"/>
    </row>
    <row r="19" spans="1:38" ht="32.1" customHeight="1">
      <c r="A19" s="36" t="s">
        <v>27</v>
      </c>
      <c r="B19" s="42" t="s">
        <v>92</v>
      </c>
      <c r="C19" s="43" t="s">
        <v>93</v>
      </c>
      <c r="D19" s="44" t="s">
        <v>94</v>
      </c>
      <c r="E19" s="45">
        <v>3</v>
      </c>
      <c r="F19" s="46">
        <v>2</v>
      </c>
      <c r="G19" s="47" t="s">
        <v>55</v>
      </c>
      <c r="H19" s="48"/>
      <c r="I19" s="49">
        <f t="shared" si="0"/>
        <v>5</v>
      </c>
      <c r="J19" s="50">
        <f>COUNTIF($T$9:$AI$55,"Композ. і спецграфіка викл.Сафонова Н.В.")+COUNTIF($T$9:$AI$55,"Екзамен Композ. і спецграфіка викл.Сафонова Н.В.")</f>
        <v>3</v>
      </c>
      <c r="K19" s="48">
        <f>COUNTIF($T$12:$AF$72,"Ко_Кск_Шв")</f>
        <v>0</v>
      </c>
      <c r="L19" s="48" t="str">
        <f>CONCATENATE(D19,"_",G19)</f>
        <v>сг_сф_эз</v>
      </c>
      <c r="M19" s="48">
        <f>COUNTIF($T$12:$AF$72,"З_Кск_Шв")</f>
        <v>0</v>
      </c>
      <c r="N19" s="50">
        <v>2</v>
      </c>
      <c r="O19" s="51">
        <f t="shared" si="2"/>
        <v>5</v>
      </c>
      <c r="P19" s="52">
        <f t="shared" si="3"/>
        <v>0</v>
      </c>
      <c r="Q19" s="53">
        <v>1</v>
      </c>
      <c r="R19" s="54">
        <v>10</v>
      </c>
      <c r="S19" s="67" t="s">
        <v>95</v>
      </c>
      <c r="T19" s="68"/>
      <c r="U19" s="69"/>
      <c r="V19" s="68"/>
      <c r="W19" s="69"/>
      <c r="X19" s="101"/>
      <c r="Y19" s="101"/>
      <c r="Z19" s="96"/>
      <c r="AA19" s="69"/>
      <c r="AB19" s="106"/>
      <c r="AC19" s="94"/>
      <c r="AD19" s="107"/>
      <c r="AE19" s="107"/>
      <c r="AF19" s="70"/>
      <c r="AG19" s="105"/>
      <c r="AH19" s="73"/>
      <c r="AI19" s="61"/>
      <c r="AJ19" s="41"/>
    </row>
    <row r="20" spans="1:38" ht="32.1" customHeight="1">
      <c r="A20" s="36" t="s">
        <v>27</v>
      </c>
      <c r="B20" s="42" t="s">
        <v>96</v>
      </c>
      <c r="C20" s="43" t="s">
        <v>72</v>
      </c>
      <c r="D20" s="44" t="s">
        <v>97</v>
      </c>
      <c r="E20" s="45">
        <v>3</v>
      </c>
      <c r="F20" s="46"/>
      <c r="G20" s="47"/>
      <c r="H20" s="48"/>
      <c r="I20" s="49">
        <f>F20+E20</f>
        <v>3</v>
      </c>
      <c r="J20" s="50">
        <f>COUNTIF($T$9:$AG$54,"Історія українського мистецтва доц.Покладов О.А.")</f>
        <v>2</v>
      </c>
      <c r="K20" s="48">
        <f>COUNTIF($T$12:$AF$72,"Ко_Кск_Шв")</f>
        <v>0</v>
      </c>
      <c r="L20" s="48" t="str">
        <f>CONCATENATE(D20,"_",G20)</f>
        <v>уи_по_</v>
      </c>
      <c r="M20" s="48">
        <f>COUNTIF($T$12:$AF$72,"З_Кск_Шв")</f>
        <v>0</v>
      </c>
      <c r="N20" s="50">
        <v>4</v>
      </c>
      <c r="O20" s="51">
        <f>N20+J20</f>
        <v>6</v>
      </c>
      <c r="P20" s="100">
        <f>O20-I20</f>
        <v>3</v>
      </c>
      <c r="Q20" s="108"/>
      <c r="R20" s="54">
        <v>11</v>
      </c>
      <c r="S20" s="109" t="s">
        <v>98</v>
      </c>
      <c r="T20" s="68"/>
      <c r="U20" s="110"/>
      <c r="V20" s="68"/>
      <c r="W20" s="110"/>
      <c r="X20" s="101"/>
      <c r="Y20" s="101"/>
      <c r="Z20" s="68"/>
      <c r="AA20" s="110"/>
      <c r="AB20" s="102" t="s">
        <v>89</v>
      </c>
      <c r="AC20" s="92" t="s">
        <v>68</v>
      </c>
      <c r="AD20" s="107"/>
      <c r="AE20" s="107"/>
      <c r="AF20" s="70"/>
      <c r="AG20" s="105"/>
      <c r="AH20" s="73"/>
      <c r="AI20" s="61"/>
      <c r="AJ20" s="41"/>
    </row>
    <row r="21" spans="1:38" ht="32.1" customHeight="1">
      <c r="A21" s="36" t="s">
        <v>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08"/>
      <c r="R21" s="54">
        <v>12</v>
      </c>
      <c r="S21" s="109" t="s">
        <v>99</v>
      </c>
      <c r="T21" s="68"/>
      <c r="U21" s="101"/>
      <c r="V21" s="68"/>
      <c r="W21" s="101"/>
      <c r="X21" s="101"/>
      <c r="Y21" s="101"/>
      <c r="Z21" s="68"/>
      <c r="AA21" s="101"/>
      <c r="AB21" s="106"/>
      <c r="AC21" s="94"/>
      <c r="AD21" s="107"/>
      <c r="AE21" s="107"/>
      <c r="AF21" s="70"/>
      <c r="AG21" s="105"/>
      <c r="AH21" s="73"/>
      <c r="AI21" s="61"/>
      <c r="AJ21" s="41" t="s">
        <v>0</v>
      </c>
    </row>
    <row r="22" spans="1:38" ht="32.1" customHeight="1">
      <c r="A22" s="36" t="s">
        <v>27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08"/>
      <c r="R22" s="54">
        <v>13</v>
      </c>
      <c r="S22" s="109" t="s">
        <v>100</v>
      </c>
      <c r="T22" s="68"/>
      <c r="U22" s="110"/>
      <c r="V22" s="68"/>
      <c r="W22" s="110"/>
      <c r="X22" s="112"/>
      <c r="Y22" s="101"/>
      <c r="Z22" s="68"/>
      <c r="AA22" s="110"/>
      <c r="AB22" s="70"/>
      <c r="AC22" s="105"/>
      <c r="AD22" s="113"/>
      <c r="AE22" s="107"/>
      <c r="AF22" s="70"/>
      <c r="AG22" s="105"/>
      <c r="AH22" s="73"/>
      <c r="AI22" s="61"/>
      <c r="AJ22" s="41"/>
      <c r="AL22" s="6" t="s">
        <v>0</v>
      </c>
    </row>
    <row r="23" spans="1:38" ht="32.1" customHeight="1">
      <c r="A23" s="36" t="s">
        <v>27</v>
      </c>
      <c r="B23" s="114"/>
      <c r="C23" s="11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108"/>
      <c r="R23" s="54">
        <v>14</v>
      </c>
      <c r="S23" s="109" t="s">
        <v>101</v>
      </c>
      <c r="T23" s="68"/>
      <c r="U23" s="101"/>
      <c r="V23" s="68"/>
      <c r="W23" s="101"/>
      <c r="X23" s="115"/>
      <c r="Y23" s="115"/>
      <c r="Z23" s="68"/>
      <c r="AA23" s="101"/>
      <c r="AB23" s="70"/>
      <c r="AC23" s="107"/>
      <c r="AD23" s="116"/>
      <c r="AE23" s="116"/>
      <c r="AF23" s="70"/>
      <c r="AG23" s="105"/>
      <c r="AH23" s="73"/>
      <c r="AI23" s="61"/>
      <c r="AJ23" s="41"/>
    </row>
    <row r="24" spans="1:38" ht="32.1" customHeight="1">
      <c r="A24" s="36" t="s">
        <v>27</v>
      </c>
      <c r="B24" s="117"/>
      <c r="C24" s="117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53"/>
      <c r="R24" s="54"/>
      <c r="S24" s="55"/>
      <c r="T24" s="59" t="s">
        <v>102</v>
      </c>
      <c r="U24" s="58" t="s">
        <v>33</v>
      </c>
      <c r="V24" s="59" t="s">
        <v>103</v>
      </c>
      <c r="W24" s="58" t="s">
        <v>33</v>
      </c>
      <c r="X24" s="59" t="s">
        <v>104</v>
      </c>
      <c r="Y24" s="58" t="s">
        <v>33</v>
      </c>
      <c r="Z24" s="58" t="s">
        <v>105</v>
      </c>
      <c r="AA24" s="58" t="s">
        <v>33</v>
      </c>
      <c r="AB24" s="58" t="s">
        <v>106</v>
      </c>
      <c r="AC24" s="58" t="s">
        <v>33</v>
      </c>
      <c r="AD24" s="57"/>
      <c r="AE24" s="56"/>
      <c r="AF24" s="57"/>
      <c r="AG24" s="56"/>
      <c r="AH24" s="60"/>
      <c r="AI24" s="61"/>
      <c r="AJ24" s="41"/>
    </row>
    <row r="25" spans="1:38" ht="32.1" customHeight="1">
      <c r="A25" s="36" t="s">
        <v>27</v>
      </c>
      <c r="B25" s="117"/>
      <c r="C25" s="117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46"/>
      <c r="Q25" s="53"/>
      <c r="R25" s="54">
        <v>1</v>
      </c>
      <c r="S25" s="67" t="s">
        <v>39</v>
      </c>
      <c r="T25" s="102" t="s">
        <v>107</v>
      </c>
      <c r="U25" s="92" t="s">
        <v>68</v>
      </c>
      <c r="V25" s="118"/>
      <c r="W25" s="119"/>
      <c r="X25" s="120"/>
      <c r="Y25" s="105"/>
      <c r="Z25" s="120" t="s">
        <v>108</v>
      </c>
      <c r="AA25" s="105" t="s">
        <v>109</v>
      </c>
      <c r="AB25" s="121" t="s">
        <v>110</v>
      </c>
      <c r="AC25" s="105" t="s">
        <v>111</v>
      </c>
      <c r="AD25" s="101"/>
      <c r="AE25" s="101"/>
      <c r="AF25" s="115"/>
      <c r="AG25" s="115"/>
      <c r="AH25" s="122"/>
      <c r="AI25" s="61"/>
      <c r="AJ25" s="41"/>
    </row>
    <row r="26" spans="1:38" ht="32.1" customHeight="1">
      <c r="A26" s="36" t="s">
        <v>27</v>
      </c>
      <c r="B26" s="117"/>
      <c r="C26" s="117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46"/>
      <c r="Q26" s="53"/>
      <c r="R26" s="54">
        <v>2</v>
      </c>
      <c r="S26" s="67" t="s">
        <v>45</v>
      </c>
      <c r="T26" s="106"/>
      <c r="U26" s="94"/>
      <c r="V26" s="123" t="s">
        <v>112</v>
      </c>
      <c r="W26" s="71" t="s">
        <v>113</v>
      </c>
      <c r="X26" s="105"/>
      <c r="Y26" s="105"/>
      <c r="Z26" s="120" t="s">
        <v>108</v>
      </c>
      <c r="AA26" s="105" t="s">
        <v>109</v>
      </c>
      <c r="AB26" s="121" t="s">
        <v>110</v>
      </c>
      <c r="AC26" s="105" t="s">
        <v>111</v>
      </c>
      <c r="AD26" s="101"/>
      <c r="AE26" s="101"/>
      <c r="AF26" s="115"/>
      <c r="AG26" s="115"/>
      <c r="AH26" s="122"/>
      <c r="AI26" s="61"/>
      <c r="AJ26" s="41"/>
    </row>
    <row r="27" spans="1:38" ht="32.1" customHeight="1">
      <c r="A27" s="36" t="s">
        <v>27</v>
      </c>
      <c r="B27" s="124" t="s">
        <v>114</v>
      </c>
      <c r="C27" s="124"/>
      <c r="D27" s="66" t="s">
        <v>0</v>
      </c>
      <c r="E27" s="66">
        <f t="shared" ref="E27:O27" si="4">SUM(E8:E19)</f>
        <v>57</v>
      </c>
      <c r="F27" s="66">
        <f t="shared" si="4"/>
        <v>15</v>
      </c>
      <c r="G27" s="66">
        <f t="shared" si="4"/>
        <v>0</v>
      </c>
      <c r="H27" s="66">
        <f t="shared" si="4"/>
        <v>0</v>
      </c>
      <c r="I27" s="66">
        <f t="shared" si="4"/>
        <v>72</v>
      </c>
      <c r="J27" s="66">
        <f t="shared" si="4"/>
        <v>39</v>
      </c>
      <c r="K27" s="66">
        <f t="shared" si="4"/>
        <v>0</v>
      </c>
      <c r="L27" s="66">
        <f t="shared" si="4"/>
        <v>0</v>
      </c>
      <c r="M27" s="66">
        <f t="shared" si="4"/>
        <v>0</v>
      </c>
      <c r="N27" s="66">
        <f>SUM(N8:N20)</f>
        <v>38</v>
      </c>
      <c r="O27" s="66">
        <f t="shared" si="4"/>
        <v>73</v>
      </c>
      <c r="P27" s="52">
        <f>SUM(P11:P26)</f>
        <v>4</v>
      </c>
      <c r="Q27" s="53"/>
      <c r="R27" s="54">
        <v>3</v>
      </c>
      <c r="S27" s="67" t="s">
        <v>49</v>
      </c>
      <c r="T27" s="102" t="s">
        <v>107</v>
      </c>
      <c r="U27" s="92" t="s">
        <v>68</v>
      </c>
      <c r="V27" s="123" t="s">
        <v>112</v>
      </c>
      <c r="W27" s="71" t="s">
        <v>113</v>
      </c>
      <c r="X27" s="125" t="s">
        <v>115</v>
      </c>
      <c r="Y27" s="75" t="s">
        <v>116</v>
      </c>
      <c r="Z27" s="126" t="s">
        <v>117</v>
      </c>
      <c r="AA27" s="80" t="s">
        <v>109</v>
      </c>
      <c r="AB27" s="121" t="s">
        <v>118</v>
      </c>
      <c r="AC27" s="105" t="s">
        <v>111</v>
      </c>
      <c r="AD27" s="101"/>
      <c r="AE27" s="101"/>
      <c r="AF27" s="115"/>
      <c r="AG27" s="115"/>
      <c r="AH27" s="122"/>
      <c r="AI27" s="61"/>
      <c r="AJ27" s="41"/>
    </row>
    <row r="28" spans="1:38" ht="32.1" customHeight="1">
      <c r="A28" s="36" t="s">
        <v>27</v>
      </c>
      <c r="B28" s="127" t="s">
        <v>119</v>
      </c>
      <c r="C28" s="128" t="s">
        <v>120</v>
      </c>
      <c r="D28" s="48" t="s">
        <v>121</v>
      </c>
      <c r="E28" s="65"/>
      <c r="F28" s="46">
        <v>2</v>
      </c>
      <c r="G28" s="47" t="s">
        <v>55</v>
      </c>
      <c r="H28" s="64"/>
      <c r="I28" s="49">
        <f t="shared" ref="I28:I33" si="5">E28+F28</f>
        <v>2</v>
      </c>
      <c r="J28" s="50">
        <f t="shared" ref="J28:J33" si="6">COUNTIF($S$9:$AG$50,"анг_гл_ког")</f>
        <v>0</v>
      </c>
      <c r="K28" s="48"/>
      <c r="L28" s="48"/>
      <c r="M28" s="48"/>
      <c r="N28" s="48"/>
      <c r="O28" s="48"/>
      <c r="P28" s="46"/>
      <c r="Q28" s="53"/>
      <c r="R28" s="54">
        <v>4</v>
      </c>
      <c r="S28" s="67" t="s">
        <v>56</v>
      </c>
      <c r="T28" s="106"/>
      <c r="U28" s="94"/>
      <c r="V28" s="123" t="s">
        <v>112</v>
      </c>
      <c r="W28" s="71" t="s">
        <v>113</v>
      </c>
      <c r="X28" s="129"/>
      <c r="Y28" s="78"/>
      <c r="Z28" s="126" t="s">
        <v>117</v>
      </c>
      <c r="AA28" s="80" t="s">
        <v>109</v>
      </c>
      <c r="AB28" s="121" t="s">
        <v>118</v>
      </c>
      <c r="AC28" s="105" t="s">
        <v>111</v>
      </c>
      <c r="AD28" s="101"/>
      <c r="AE28" s="101"/>
      <c r="AF28" s="115"/>
      <c r="AG28" s="115"/>
      <c r="AH28" s="122"/>
      <c r="AI28" s="61"/>
      <c r="AJ28" s="41"/>
    </row>
    <row r="29" spans="1:38" ht="32.1" customHeight="1">
      <c r="A29" s="36" t="s">
        <v>27</v>
      </c>
      <c r="B29" s="130" t="s">
        <v>122</v>
      </c>
      <c r="C29" s="130" t="s">
        <v>123</v>
      </c>
      <c r="D29" s="48" t="s">
        <v>124</v>
      </c>
      <c r="E29" s="46">
        <v>12</v>
      </c>
      <c r="F29" s="46"/>
      <c r="G29" s="47"/>
      <c r="H29" s="48"/>
      <c r="I29" s="49">
        <f t="shared" si="5"/>
        <v>12</v>
      </c>
      <c r="J29" s="50">
        <f t="shared" si="6"/>
        <v>0</v>
      </c>
      <c r="K29" s="48"/>
      <c r="L29" s="48"/>
      <c r="M29" s="48"/>
      <c r="N29" s="50"/>
      <c r="O29" s="51">
        <f>N29+J29</f>
        <v>0</v>
      </c>
      <c r="P29" s="46"/>
      <c r="Q29" s="53"/>
      <c r="R29" s="54">
        <v>5</v>
      </c>
      <c r="S29" s="82" t="s">
        <v>62</v>
      </c>
      <c r="T29" s="56"/>
      <c r="U29" s="56"/>
      <c r="V29" s="56"/>
      <c r="W29" s="56"/>
      <c r="X29" s="57"/>
      <c r="Y29" s="56"/>
      <c r="Z29" s="131"/>
      <c r="AA29" s="132"/>
      <c r="AB29" s="56"/>
      <c r="AC29" s="56"/>
      <c r="AD29" s="133"/>
      <c r="AE29" s="134"/>
      <c r="AF29" s="133"/>
      <c r="AG29" s="134"/>
      <c r="AH29" s="122"/>
      <c r="AI29" s="61"/>
      <c r="AJ29" s="41"/>
    </row>
    <row r="30" spans="1:38" ht="32.1" customHeight="1">
      <c r="A30" s="36" t="s">
        <v>27</v>
      </c>
      <c r="B30" s="135" t="s">
        <v>125</v>
      </c>
      <c r="C30" s="135" t="s">
        <v>126</v>
      </c>
      <c r="D30" s="136" t="s">
        <v>127</v>
      </c>
      <c r="E30" s="64">
        <v>12</v>
      </c>
      <c r="F30" s="64"/>
      <c r="G30" s="76"/>
      <c r="H30" s="48"/>
      <c r="I30" s="49">
        <f t="shared" si="5"/>
        <v>12</v>
      </c>
      <c r="J30" s="50">
        <f t="shared" si="6"/>
        <v>0</v>
      </c>
      <c r="K30" s="64"/>
      <c r="L30" s="64"/>
      <c r="M30" s="64"/>
      <c r="N30" s="66"/>
      <c r="O30" s="51">
        <f>N30+J30</f>
        <v>0</v>
      </c>
      <c r="P30" s="46"/>
      <c r="Q30" s="53"/>
      <c r="R30" s="54">
        <v>6</v>
      </c>
      <c r="S30" s="67" t="s">
        <v>66</v>
      </c>
      <c r="T30" s="74" t="s">
        <v>128</v>
      </c>
      <c r="U30" s="137" t="s">
        <v>129</v>
      </c>
      <c r="V30" s="138" t="s">
        <v>130</v>
      </c>
      <c r="W30" s="139" t="s">
        <v>113</v>
      </c>
      <c r="X30" s="120" t="s">
        <v>131</v>
      </c>
      <c r="Y30" s="105" t="s">
        <v>132</v>
      </c>
      <c r="Z30" s="140" t="s">
        <v>133</v>
      </c>
      <c r="AA30" s="141" t="s">
        <v>113</v>
      </c>
      <c r="AB30" s="142" t="s">
        <v>134</v>
      </c>
      <c r="AC30" s="80" t="s">
        <v>132</v>
      </c>
      <c r="AD30" s="68"/>
      <c r="AE30" s="110"/>
      <c r="AF30" s="68"/>
      <c r="AG30" s="110"/>
      <c r="AH30" s="122"/>
      <c r="AI30" s="61"/>
      <c r="AJ30" s="41"/>
    </row>
    <row r="31" spans="1:38" ht="32.1" customHeight="1">
      <c r="A31" s="36" t="s">
        <v>27</v>
      </c>
      <c r="B31" s="130" t="s">
        <v>135</v>
      </c>
      <c r="C31" s="130" t="s">
        <v>136</v>
      </c>
      <c r="D31" s="48" t="s">
        <v>137</v>
      </c>
      <c r="E31" s="46"/>
      <c r="F31" s="46"/>
      <c r="G31" s="47"/>
      <c r="H31" s="48"/>
      <c r="I31" s="49">
        <f t="shared" si="5"/>
        <v>0</v>
      </c>
      <c r="J31" s="50">
        <f t="shared" si="6"/>
        <v>0</v>
      </c>
      <c r="K31" s="48"/>
      <c r="L31" s="48"/>
      <c r="M31" s="48"/>
      <c r="N31" s="50"/>
      <c r="O31" s="51">
        <f>N31+J31</f>
        <v>0</v>
      </c>
      <c r="P31" s="46"/>
      <c r="Q31" s="53"/>
      <c r="R31" s="54">
        <v>7</v>
      </c>
      <c r="S31" s="67" t="s">
        <v>74</v>
      </c>
      <c r="T31" s="77"/>
      <c r="U31" s="143"/>
      <c r="V31" s="138" t="s">
        <v>130</v>
      </c>
      <c r="W31" s="139" t="s">
        <v>113</v>
      </c>
      <c r="X31" s="120" t="s">
        <v>131</v>
      </c>
      <c r="Y31" s="105" t="s">
        <v>132</v>
      </c>
      <c r="Z31" s="140" t="s">
        <v>133</v>
      </c>
      <c r="AA31" s="141" t="s">
        <v>113</v>
      </c>
      <c r="AB31" s="142" t="s">
        <v>134</v>
      </c>
      <c r="AC31" s="80" t="s">
        <v>132</v>
      </c>
      <c r="AD31" s="68"/>
      <c r="AE31" s="110"/>
      <c r="AF31" s="68"/>
      <c r="AG31" s="110"/>
      <c r="AH31" s="122"/>
      <c r="AI31" s="61"/>
      <c r="AJ31" s="41"/>
    </row>
    <row r="32" spans="1:38" ht="32.1" customHeight="1">
      <c r="A32" s="36" t="s">
        <v>27</v>
      </c>
      <c r="B32" s="130" t="s">
        <v>138</v>
      </c>
      <c r="C32" s="130"/>
      <c r="D32" s="48"/>
      <c r="E32" s="46"/>
      <c r="F32" s="46"/>
      <c r="G32" s="47" t="s">
        <v>31</v>
      </c>
      <c r="H32" s="144"/>
      <c r="I32" s="49">
        <f t="shared" si="5"/>
        <v>0</v>
      </c>
      <c r="J32" s="50">
        <f t="shared" si="6"/>
        <v>0</v>
      </c>
      <c r="K32" s="65"/>
      <c r="L32" s="65"/>
      <c r="M32" s="65"/>
      <c r="N32" s="66"/>
      <c r="O32" s="145"/>
      <c r="P32" s="46"/>
      <c r="Q32" s="53"/>
      <c r="R32" s="54">
        <v>8</v>
      </c>
      <c r="S32" s="67" t="s">
        <v>79</v>
      </c>
      <c r="T32" s="102" t="s">
        <v>139</v>
      </c>
      <c r="U32" s="146" t="s">
        <v>129</v>
      </c>
      <c r="V32" s="139" t="s">
        <v>140</v>
      </c>
      <c r="W32" s="139" t="s">
        <v>113</v>
      </c>
      <c r="X32" s="139"/>
      <c r="Y32" s="139"/>
      <c r="Z32" s="147" t="s">
        <v>141</v>
      </c>
      <c r="AA32" s="98" t="s">
        <v>41</v>
      </c>
      <c r="AB32" s="71"/>
      <c r="AC32" s="105"/>
      <c r="AD32" s="68"/>
      <c r="AE32" s="110"/>
      <c r="AF32" s="68"/>
      <c r="AG32" s="110"/>
      <c r="AH32" s="122"/>
      <c r="AI32" s="61"/>
      <c r="AJ32" s="41"/>
    </row>
    <row r="33" spans="1:36" ht="32.1" customHeight="1">
      <c r="A33" s="36" t="s">
        <v>27</v>
      </c>
      <c r="B33" s="130" t="s">
        <v>142</v>
      </c>
      <c r="C33" s="130"/>
      <c r="D33" s="48"/>
      <c r="E33" s="46"/>
      <c r="F33" s="46"/>
      <c r="G33" s="148"/>
      <c r="H33" s="48"/>
      <c r="I33" s="49">
        <f t="shared" si="5"/>
        <v>0</v>
      </c>
      <c r="J33" s="50">
        <f t="shared" si="6"/>
        <v>0</v>
      </c>
      <c r="K33" s="65"/>
      <c r="L33" s="65"/>
      <c r="M33" s="65"/>
      <c r="N33" s="66"/>
      <c r="O33" s="145"/>
      <c r="P33" s="46"/>
      <c r="Q33" s="53"/>
      <c r="R33" s="54">
        <v>9</v>
      </c>
      <c r="S33" s="67" t="s">
        <v>84</v>
      </c>
      <c r="T33" s="106"/>
      <c r="U33" s="149"/>
      <c r="V33" s="139" t="s">
        <v>140</v>
      </c>
      <c r="W33" s="139" t="s">
        <v>113</v>
      </c>
      <c r="X33" s="139"/>
      <c r="Y33" s="139"/>
      <c r="Z33" s="147" t="s">
        <v>141</v>
      </c>
      <c r="AA33" s="98" t="s">
        <v>41</v>
      </c>
      <c r="AB33" s="71"/>
      <c r="AC33" s="105"/>
      <c r="AD33" s="68"/>
      <c r="AE33" s="110"/>
      <c r="AF33" s="68"/>
      <c r="AG33" s="110"/>
      <c r="AH33" s="122"/>
      <c r="AI33" s="61"/>
      <c r="AJ33" s="41"/>
    </row>
    <row r="34" spans="1:36" ht="32.1" customHeight="1">
      <c r="A34" s="36" t="s">
        <v>27</v>
      </c>
      <c r="B34" s="117"/>
      <c r="C34" s="117"/>
      <c r="D34" s="65"/>
      <c r="E34" s="65"/>
      <c r="F34" s="65"/>
      <c r="G34" s="65"/>
      <c r="H34" s="65"/>
      <c r="I34" s="145"/>
      <c r="J34" s="66"/>
      <c r="K34" s="65"/>
      <c r="L34" s="65"/>
      <c r="M34" s="65"/>
      <c r="N34" s="66"/>
      <c r="O34" s="145"/>
      <c r="P34" s="46"/>
      <c r="Q34" s="53"/>
      <c r="R34" s="54">
        <v>10</v>
      </c>
      <c r="S34" s="67" t="s">
        <v>88</v>
      </c>
      <c r="T34" s="150" t="s">
        <v>139</v>
      </c>
      <c r="U34" s="146" t="s">
        <v>129</v>
      </c>
      <c r="V34" s="151" t="s">
        <v>143</v>
      </c>
      <c r="W34" s="141" t="s">
        <v>113</v>
      </c>
      <c r="X34" s="123"/>
      <c r="Y34" s="123"/>
      <c r="Z34" s="123"/>
      <c r="AA34" s="123"/>
      <c r="AB34" s="71"/>
      <c r="AC34" s="105"/>
      <c r="AD34" s="68"/>
      <c r="AE34" s="110"/>
      <c r="AF34" s="68"/>
      <c r="AG34" s="110"/>
      <c r="AH34" s="122"/>
      <c r="AI34" s="61"/>
      <c r="AJ34" s="41"/>
    </row>
    <row r="35" spans="1:36" ht="32.1" customHeight="1">
      <c r="A35" s="36" t="s">
        <v>27</v>
      </c>
      <c r="B35" s="152" t="s">
        <v>144</v>
      </c>
      <c r="C35" s="152"/>
      <c r="D35" s="50"/>
      <c r="E35" s="50">
        <f>SUM(E29:E34)</f>
        <v>24</v>
      </c>
      <c r="F35" s="50">
        <f t="shared" ref="F35:N35" si="7">SUM(F29:F34)</f>
        <v>0</v>
      </c>
      <c r="G35" s="50">
        <f t="shared" si="7"/>
        <v>0</v>
      </c>
      <c r="H35" s="50">
        <f t="shared" si="7"/>
        <v>0</v>
      </c>
      <c r="I35" s="50">
        <f t="shared" si="7"/>
        <v>24</v>
      </c>
      <c r="J35" s="50">
        <f t="shared" si="7"/>
        <v>0</v>
      </c>
      <c r="K35" s="50">
        <f t="shared" si="7"/>
        <v>0</v>
      </c>
      <c r="L35" s="50">
        <f t="shared" si="7"/>
        <v>0</v>
      </c>
      <c r="M35" s="50">
        <f t="shared" si="7"/>
        <v>0</v>
      </c>
      <c r="N35" s="50">
        <f t="shared" si="7"/>
        <v>0</v>
      </c>
      <c r="O35" s="50">
        <f>SUM(O29:O34)</f>
        <v>0</v>
      </c>
      <c r="P35" s="46"/>
      <c r="Q35" s="53"/>
      <c r="R35" s="54">
        <v>11</v>
      </c>
      <c r="S35" s="67" t="s">
        <v>95</v>
      </c>
      <c r="T35" s="153"/>
      <c r="U35" s="149"/>
      <c r="V35" s="151" t="s">
        <v>143</v>
      </c>
      <c r="W35" s="141" t="s">
        <v>113</v>
      </c>
      <c r="X35" s="123"/>
      <c r="Y35" s="123"/>
      <c r="Z35" s="123"/>
      <c r="AA35" s="123"/>
      <c r="AB35" s="71"/>
      <c r="AC35" s="105"/>
      <c r="AD35" s="68"/>
      <c r="AE35" s="110"/>
      <c r="AF35" s="68"/>
      <c r="AG35" s="110"/>
      <c r="AH35" s="122"/>
      <c r="AI35" s="61"/>
      <c r="AJ35" s="41"/>
    </row>
    <row r="36" spans="1:36" ht="32.1" customHeight="1">
      <c r="A36" s="36" t="s">
        <v>27</v>
      </c>
      <c r="B36" s="130"/>
      <c r="C36" s="130"/>
      <c r="D36" s="48"/>
      <c r="E36" s="46"/>
      <c r="F36" s="46"/>
      <c r="G36" s="46"/>
      <c r="H36" s="48"/>
      <c r="I36" s="46"/>
      <c r="J36" s="48" t="s">
        <v>0</v>
      </c>
      <c r="K36" s="48"/>
      <c r="L36" s="48"/>
      <c r="M36" s="48"/>
      <c r="N36" s="48"/>
      <c r="O36" s="48"/>
      <c r="P36" s="46"/>
      <c r="Q36" s="53"/>
      <c r="R36" s="54">
        <v>12</v>
      </c>
      <c r="S36" s="109" t="s">
        <v>98</v>
      </c>
      <c r="T36" s="71"/>
      <c r="U36" s="71"/>
      <c r="V36" s="71"/>
      <c r="W36" s="71"/>
      <c r="X36" s="71"/>
      <c r="Y36" s="71"/>
      <c r="Z36" s="123"/>
      <c r="AA36" s="123"/>
      <c r="AB36" s="71"/>
      <c r="AC36" s="105"/>
      <c r="AD36" s="68"/>
      <c r="AE36" s="110"/>
      <c r="AF36" s="68"/>
      <c r="AG36" s="110"/>
      <c r="AH36" s="122"/>
      <c r="AI36" s="61"/>
      <c r="AJ36" s="41" t="s">
        <v>0</v>
      </c>
    </row>
    <row r="37" spans="1:36" ht="32.1" customHeight="1">
      <c r="A37" s="36" t="s">
        <v>27</v>
      </c>
      <c r="B37" s="152" t="s">
        <v>24</v>
      </c>
      <c r="C37" s="152"/>
      <c r="D37" s="50"/>
      <c r="E37" s="50">
        <f>E35+E27</f>
        <v>81</v>
      </c>
      <c r="F37" s="50">
        <f t="shared" ref="F37:N37" si="8">F35+F27</f>
        <v>15</v>
      </c>
      <c r="G37" s="50">
        <f t="shared" si="8"/>
        <v>0</v>
      </c>
      <c r="H37" s="50">
        <f t="shared" si="8"/>
        <v>0</v>
      </c>
      <c r="I37" s="50">
        <f t="shared" si="8"/>
        <v>96</v>
      </c>
      <c r="J37" s="50">
        <f t="shared" si="8"/>
        <v>39</v>
      </c>
      <c r="K37" s="50">
        <f t="shared" si="8"/>
        <v>0</v>
      </c>
      <c r="L37" s="50">
        <f t="shared" si="8"/>
        <v>0</v>
      </c>
      <c r="M37" s="50">
        <f t="shared" si="8"/>
        <v>0</v>
      </c>
      <c r="N37" s="50">
        <f t="shared" si="8"/>
        <v>38</v>
      </c>
      <c r="O37" s="50">
        <f>O35+O27</f>
        <v>73</v>
      </c>
      <c r="P37" s="46"/>
      <c r="Q37" s="53"/>
      <c r="R37" s="54">
        <v>13</v>
      </c>
      <c r="S37" s="109" t="s">
        <v>99</v>
      </c>
      <c r="T37" s="71"/>
      <c r="U37" s="71"/>
      <c r="V37" s="71"/>
      <c r="W37" s="71"/>
      <c r="X37" s="71"/>
      <c r="Y37" s="71"/>
      <c r="Z37" s="123"/>
      <c r="AA37" s="123"/>
      <c r="AB37" s="71"/>
      <c r="AC37" s="105"/>
      <c r="AD37" s="68"/>
      <c r="AE37" s="110"/>
      <c r="AF37" s="68"/>
      <c r="AG37" s="110"/>
      <c r="AH37" s="154"/>
      <c r="AI37" s="155"/>
      <c r="AJ37" s="41"/>
    </row>
    <row r="38" spans="1:36" ht="32.1" customHeight="1">
      <c r="A38" s="36"/>
      <c r="B38" s="152"/>
      <c r="C38" s="15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46"/>
      <c r="Q38" s="53"/>
      <c r="R38" s="54">
        <v>14</v>
      </c>
      <c r="S38" s="109" t="s">
        <v>100</v>
      </c>
      <c r="T38" s="71"/>
      <c r="U38" s="71"/>
      <c r="V38" s="71"/>
      <c r="W38" s="71"/>
      <c r="X38" s="71"/>
      <c r="Y38" s="71"/>
      <c r="Z38" s="123"/>
      <c r="AA38" s="123"/>
      <c r="AB38" s="71"/>
      <c r="AC38" s="105"/>
      <c r="AD38" s="68"/>
      <c r="AE38" s="110"/>
      <c r="AF38" s="68"/>
      <c r="AG38" s="110"/>
      <c r="AH38" s="154"/>
      <c r="AI38" s="155"/>
      <c r="AJ38" s="41" t="s">
        <v>0</v>
      </c>
    </row>
    <row r="39" spans="1:36" ht="32.1" customHeight="1">
      <c r="A39" s="36"/>
      <c r="B39" s="152"/>
      <c r="C39" s="152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46"/>
      <c r="Q39" s="156"/>
      <c r="R39" s="54">
        <v>15</v>
      </c>
      <c r="S39" s="109" t="s">
        <v>101</v>
      </c>
      <c r="T39" s="71"/>
      <c r="U39" s="71"/>
      <c r="V39" s="71"/>
      <c r="W39" s="71"/>
      <c r="X39" s="71"/>
      <c r="Y39" s="71"/>
      <c r="Z39" s="71"/>
      <c r="AA39" s="71"/>
      <c r="AB39" s="71"/>
      <c r="AC39" s="105"/>
      <c r="AD39" s="68"/>
      <c r="AE39" s="110"/>
      <c r="AF39" s="68"/>
      <c r="AG39" s="110"/>
      <c r="AH39" s="154"/>
      <c r="AI39" s="157"/>
      <c r="AJ39" s="41"/>
    </row>
    <row r="40" spans="1:36" ht="35.25" customHeight="1">
      <c r="A40" s="36"/>
      <c r="B40" s="152"/>
      <c r="C40" s="15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46"/>
      <c r="Q40" s="156" t="s">
        <v>0</v>
      </c>
      <c r="R40" s="158"/>
      <c r="S40" s="158"/>
      <c r="T40" s="159" t="s">
        <v>145</v>
      </c>
      <c r="U40" s="159"/>
      <c r="V40" s="159"/>
      <c r="W40" s="160"/>
      <c r="X40" s="160"/>
      <c r="Y40" s="160"/>
      <c r="Z40" s="160"/>
      <c r="AA40" s="160"/>
      <c r="AB40" s="160"/>
      <c r="AC40" s="160"/>
      <c r="AD40" s="161" t="s">
        <v>146</v>
      </c>
      <c r="AE40" s="161"/>
      <c r="AF40" s="158"/>
      <c r="AG40" s="158"/>
      <c r="AH40" s="162"/>
      <c r="AI40" s="163"/>
      <c r="AJ40" s="41"/>
    </row>
    <row r="41" spans="1:36" ht="35.25" customHeight="1">
      <c r="A41" s="36" t="s">
        <v>27</v>
      </c>
      <c r="B41" s="130"/>
      <c r="C41" s="130"/>
      <c r="D41" s="48"/>
      <c r="E41" s="48"/>
      <c r="F41" s="48"/>
      <c r="G41" s="48"/>
      <c r="H41" s="48"/>
      <c r="I41" s="48"/>
      <c r="J41" s="48"/>
      <c r="K41" s="48">
        <f>SUM(K34:K37)</f>
        <v>0</v>
      </c>
      <c r="L41" s="48">
        <f>SUM(L34:L37)</f>
        <v>0</v>
      </c>
      <c r="M41" s="48">
        <f>SUM(M34:M37)</f>
        <v>0</v>
      </c>
      <c r="N41" s="48">
        <v>0</v>
      </c>
      <c r="O41" s="48"/>
      <c r="P41" s="46"/>
      <c r="Q41" s="156"/>
      <c r="R41" s="158"/>
      <c r="S41" s="158"/>
      <c r="T41" s="164" t="s">
        <v>147</v>
      </c>
      <c r="U41" s="164"/>
      <c r="V41" s="164"/>
      <c r="W41" s="165"/>
      <c r="X41" s="165"/>
      <c r="Y41" s="165"/>
      <c r="Z41" s="165"/>
      <c r="AA41" s="165"/>
      <c r="AB41" s="165"/>
      <c r="AC41" s="165"/>
      <c r="AD41" s="161" t="s">
        <v>148</v>
      </c>
      <c r="AE41" s="161"/>
      <c r="AF41" s="158"/>
      <c r="AG41" s="158"/>
      <c r="AH41" s="162"/>
      <c r="AI41" s="166"/>
      <c r="AJ41" s="41"/>
    </row>
    <row r="42" spans="1:36" ht="35.25" customHeight="1">
      <c r="A42" s="36" t="s">
        <v>27</v>
      </c>
      <c r="B42" s="130"/>
      <c r="C42" s="130"/>
      <c r="D42" s="48"/>
      <c r="E42" s="48"/>
      <c r="F42" s="48"/>
      <c r="G42" s="48"/>
      <c r="H42" s="48"/>
      <c r="I42" s="48"/>
      <c r="J42" s="48"/>
      <c r="K42" s="48">
        <f>K41+K33</f>
        <v>0</v>
      </c>
      <c r="L42" s="48">
        <f>L41+L33</f>
        <v>0</v>
      </c>
      <c r="M42" s="48">
        <f>M41+M33</f>
        <v>0</v>
      </c>
      <c r="N42" s="48">
        <v>0</v>
      </c>
      <c r="O42" s="48"/>
      <c r="P42" s="46"/>
      <c r="Q42" s="156"/>
      <c r="R42" s="167"/>
      <c r="S42" s="168"/>
      <c r="T42" s="169" t="s">
        <v>149</v>
      </c>
      <c r="U42" s="169"/>
      <c r="V42" s="169"/>
      <c r="W42" s="165"/>
      <c r="X42" s="165"/>
      <c r="Y42" s="165"/>
      <c r="Z42" s="165"/>
      <c r="AA42" s="165"/>
      <c r="AB42" s="165"/>
      <c r="AC42" s="165"/>
      <c r="AD42" s="161" t="s">
        <v>150</v>
      </c>
      <c r="AE42" s="161"/>
      <c r="AF42" s="170"/>
      <c r="AG42" s="170"/>
      <c r="AH42" s="166"/>
      <c r="AI42" s="166"/>
      <c r="AJ42" s="41"/>
    </row>
    <row r="43" spans="1:36" ht="16.5">
      <c r="A43" s="36" t="s">
        <v>27</v>
      </c>
      <c r="B43" s="130"/>
      <c r="C43" s="130"/>
      <c r="D43" s="48" t="s">
        <v>0</v>
      </c>
      <c r="E43" s="46"/>
      <c r="F43" s="46"/>
      <c r="G43" s="46"/>
      <c r="H43" s="48"/>
      <c r="I43" s="48" t="s">
        <v>0</v>
      </c>
      <c r="J43" s="48"/>
      <c r="K43" s="48"/>
      <c r="L43" s="48"/>
      <c r="M43" s="48"/>
      <c r="N43" s="48" t="s">
        <v>0</v>
      </c>
      <c r="O43" s="48"/>
      <c r="P43" s="48"/>
      <c r="Q43" s="156"/>
      <c r="R43" s="171"/>
      <c r="S43" s="172"/>
      <c r="T43" s="173"/>
      <c r="U43" s="173"/>
      <c r="V43" s="174"/>
      <c r="W43" s="174"/>
      <c r="X43" s="173"/>
      <c r="Y43" s="173"/>
      <c r="Z43" s="173"/>
      <c r="AA43" s="173"/>
      <c r="AB43" s="173"/>
      <c r="AC43" s="173"/>
      <c r="AD43" s="175"/>
      <c r="AE43" s="173"/>
      <c r="AF43" s="173"/>
      <c r="AG43" s="173"/>
      <c r="AH43" s="166"/>
      <c r="AI43" s="166"/>
      <c r="AJ43" s="41"/>
    </row>
    <row r="44" spans="1:36" ht="16.5">
      <c r="A44" s="36" t="s">
        <v>27</v>
      </c>
      <c r="B44" s="130" t="s">
        <v>151</v>
      </c>
      <c r="C44" s="130"/>
      <c r="D44" s="48" t="s">
        <v>0</v>
      </c>
      <c r="E44" s="46" t="s">
        <v>0</v>
      </c>
      <c r="F44" s="46"/>
      <c r="G44" s="46"/>
      <c r="H44" s="48"/>
      <c r="I44" s="46"/>
      <c r="J44" s="48"/>
      <c r="K44" s="48"/>
      <c r="L44" s="48"/>
      <c r="M44" s="48"/>
      <c r="N44" s="48"/>
      <c r="O44" s="48"/>
      <c r="P44" s="46"/>
      <c r="Q44" s="156"/>
      <c r="R44" s="171"/>
      <c r="S44" s="172"/>
      <c r="T44" s="173"/>
      <c r="U44" s="173"/>
      <c r="V44" s="174"/>
      <c r="W44" s="174"/>
      <c r="X44" s="173"/>
      <c r="Y44" s="173"/>
      <c r="Z44" s="173"/>
      <c r="AA44" s="173"/>
      <c r="AB44" s="173"/>
      <c r="AC44" s="173"/>
      <c r="AD44" s="175"/>
      <c r="AE44" s="173"/>
      <c r="AF44" s="173"/>
      <c r="AG44" s="173"/>
      <c r="AH44" s="166"/>
      <c r="AI44" s="166"/>
      <c r="AJ44" s="41"/>
    </row>
    <row r="45" spans="1:36" ht="26.25" customHeight="1">
      <c r="A45" s="36" t="s">
        <v>27</v>
      </c>
      <c r="B45" s="130" t="s">
        <v>152</v>
      </c>
      <c r="C45" s="130"/>
      <c r="D45" s="48"/>
      <c r="E45" s="46"/>
      <c r="F45" s="46"/>
      <c r="G45" s="46"/>
      <c r="H45" s="48"/>
      <c r="I45" s="46"/>
      <c r="J45" s="48"/>
      <c r="K45" s="48"/>
      <c r="L45" s="48"/>
      <c r="M45" s="48"/>
      <c r="N45" s="48"/>
      <c r="O45" s="48"/>
      <c r="P45" s="46"/>
      <c r="Q45" s="156"/>
      <c r="R45" s="171"/>
      <c r="S45" s="176"/>
      <c r="T45" s="173"/>
      <c r="U45" s="173"/>
      <c r="V45" s="173"/>
      <c r="W45" s="173"/>
      <c r="X45" s="173"/>
      <c r="Y45" s="173"/>
      <c r="Z45" s="175"/>
      <c r="AA45" s="173"/>
      <c r="AB45" s="173"/>
      <c r="AC45" s="173"/>
      <c r="AD45" s="173"/>
      <c r="AE45" s="173"/>
      <c r="AF45" s="173"/>
      <c r="AG45" s="173"/>
      <c r="AH45" s="166"/>
      <c r="AI45" s="166"/>
      <c r="AJ45" s="41"/>
    </row>
    <row r="46" spans="1:36" ht="30" customHeight="1">
      <c r="A46" s="36" t="s">
        <v>27</v>
      </c>
      <c r="B46" s="130" t="s">
        <v>153</v>
      </c>
      <c r="C46" s="130"/>
      <c r="D46" s="48"/>
      <c r="E46" s="46"/>
      <c r="F46" s="46"/>
      <c r="G46" s="46"/>
      <c r="H46" s="48"/>
      <c r="I46" s="46"/>
      <c r="J46" s="48"/>
      <c r="K46" s="48"/>
      <c r="L46" s="48"/>
      <c r="M46" s="48"/>
      <c r="N46" s="48"/>
      <c r="O46" s="48"/>
      <c r="P46" s="46"/>
      <c r="Q46" s="156"/>
      <c r="R46" s="171"/>
      <c r="S46" s="172"/>
      <c r="T46" s="173"/>
      <c r="U46" s="173"/>
      <c r="V46" s="174"/>
      <c r="W46" s="174"/>
      <c r="X46" s="174"/>
      <c r="Y46" s="174"/>
      <c r="Z46" s="175"/>
      <c r="AA46" s="173"/>
      <c r="AB46" s="175"/>
      <c r="AC46" s="173"/>
      <c r="AD46" s="173"/>
      <c r="AE46" s="173"/>
      <c r="AF46" s="173"/>
      <c r="AG46" s="173"/>
      <c r="AH46" s="166"/>
      <c r="AI46" s="166"/>
      <c r="AJ46" s="41"/>
    </row>
    <row r="47" spans="1:36" ht="16.5">
      <c r="A47" s="36" t="s">
        <v>27</v>
      </c>
      <c r="B47" s="130" t="s">
        <v>0</v>
      </c>
      <c r="C47" s="130"/>
      <c r="D47" s="48"/>
      <c r="E47" s="46"/>
      <c r="F47" s="46"/>
      <c r="G47" s="46"/>
      <c r="H47" s="48"/>
      <c r="I47" s="46"/>
      <c r="J47" s="48"/>
      <c r="K47" s="48"/>
      <c r="L47" s="48"/>
      <c r="M47" s="48"/>
      <c r="N47" s="48"/>
      <c r="O47" s="48"/>
      <c r="P47" s="46"/>
      <c r="Q47" s="156"/>
      <c r="R47" s="171"/>
      <c r="S47" s="172"/>
      <c r="T47" s="173"/>
      <c r="U47" s="173"/>
      <c r="V47" s="174"/>
      <c r="W47" s="174"/>
      <c r="X47" s="174"/>
      <c r="Y47" s="174"/>
      <c r="Z47" s="175"/>
      <c r="AA47" s="173"/>
      <c r="AB47" s="175"/>
      <c r="AC47" s="173"/>
      <c r="AD47" s="173"/>
      <c r="AE47" s="173"/>
      <c r="AF47" s="173"/>
      <c r="AG47" s="173"/>
      <c r="AH47" s="166"/>
      <c r="AI47" s="166"/>
      <c r="AJ47" s="41"/>
    </row>
    <row r="48" spans="1:36" ht="16.5">
      <c r="A48" s="36" t="s">
        <v>27</v>
      </c>
      <c r="B48" s="130"/>
      <c r="C48" s="130"/>
      <c r="D48" s="48"/>
      <c r="E48" s="46"/>
      <c r="F48" s="46"/>
      <c r="G48" s="46"/>
      <c r="H48" s="48"/>
      <c r="I48" s="46"/>
      <c r="J48" s="48"/>
      <c r="K48" s="48"/>
      <c r="L48" s="48"/>
      <c r="M48" s="48"/>
      <c r="N48" s="48"/>
      <c r="O48" s="48"/>
      <c r="P48" s="46"/>
      <c r="Q48" s="156"/>
      <c r="R48" s="171"/>
      <c r="S48" s="172"/>
      <c r="T48" s="173"/>
      <c r="U48" s="173"/>
      <c r="V48" s="174"/>
      <c r="W48" s="174"/>
      <c r="X48" s="173"/>
      <c r="Y48" s="173"/>
      <c r="Z48" s="175"/>
      <c r="AA48" s="173"/>
      <c r="AB48" s="175"/>
      <c r="AC48" s="173"/>
      <c r="AD48" s="173"/>
      <c r="AE48" s="173"/>
      <c r="AF48" s="173"/>
      <c r="AG48" s="173"/>
      <c r="AH48" s="166"/>
      <c r="AI48" s="166"/>
      <c r="AJ48" s="41"/>
    </row>
    <row r="49" spans="1:36" ht="29.25" customHeight="1">
      <c r="A49" s="36" t="s">
        <v>27</v>
      </c>
      <c r="B49" s="130"/>
      <c r="C49" s="130"/>
      <c r="D49" s="48"/>
      <c r="E49" s="46"/>
      <c r="F49" s="46"/>
      <c r="G49" s="46"/>
      <c r="H49" s="48"/>
      <c r="I49" s="46"/>
      <c r="J49" s="48"/>
      <c r="K49" s="48"/>
      <c r="L49" s="48"/>
      <c r="M49" s="48"/>
      <c r="N49" s="48"/>
      <c r="O49" s="48"/>
      <c r="P49" s="46"/>
      <c r="Q49" s="156"/>
      <c r="R49" s="171"/>
      <c r="S49" s="172"/>
      <c r="T49" s="173"/>
      <c r="U49" s="173"/>
      <c r="V49" s="174"/>
      <c r="W49" s="174"/>
      <c r="X49" s="173"/>
      <c r="Y49" s="173"/>
      <c r="Z49" s="175"/>
      <c r="AA49" s="173"/>
      <c r="AB49" s="175"/>
      <c r="AC49" s="173"/>
      <c r="AD49" s="173"/>
      <c r="AE49" s="173"/>
      <c r="AF49" s="173"/>
      <c r="AG49" s="173"/>
      <c r="AH49" s="166"/>
      <c r="AI49" s="166"/>
      <c r="AJ49" s="41"/>
    </row>
    <row r="50" spans="1:36" ht="25.5" customHeight="1">
      <c r="A50" s="36" t="s">
        <v>27</v>
      </c>
      <c r="B50" s="130"/>
      <c r="C50" s="130"/>
      <c r="D50" s="48"/>
      <c r="E50" s="46"/>
      <c r="F50" s="46"/>
      <c r="G50" s="46"/>
      <c r="H50" s="48"/>
      <c r="I50" s="46"/>
      <c r="J50" s="48"/>
      <c r="K50" s="48"/>
      <c r="L50" s="48"/>
      <c r="M50" s="48"/>
      <c r="N50" s="48"/>
      <c r="O50" s="48"/>
      <c r="P50" s="46"/>
      <c r="Q50" s="156"/>
      <c r="R50" s="171"/>
      <c r="S50" s="172"/>
      <c r="T50" s="173"/>
      <c r="U50" s="173"/>
      <c r="V50" s="173"/>
      <c r="W50" s="173"/>
      <c r="X50" s="173"/>
      <c r="Y50" s="173"/>
      <c r="Z50" s="175"/>
      <c r="AA50" s="173"/>
      <c r="AB50" s="173"/>
      <c r="AC50" s="173"/>
      <c r="AD50" s="173"/>
      <c r="AE50" s="173"/>
      <c r="AF50" s="173"/>
      <c r="AG50" s="173"/>
      <c r="AH50" s="166"/>
      <c r="AI50" s="166"/>
      <c r="AJ50" s="41"/>
    </row>
    <row r="51" spans="1:36" ht="23.1" customHeight="1">
      <c r="A51" s="36" t="s">
        <v>27</v>
      </c>
      <c r="B51" s="177"/>
      <c r="C51" s="177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46"/>
      <c r="Q51" s="178"/>
      <c r="R51" s="171"/>
      <c r="S51" s="172"/>
      <c r="T51" s="173"/>
      <c r="U51" s="173"/>
      <c r="V51" s="174"/>
      <c r="W51" s="174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66"/>
      <c r="AI51" s="166"/>
      <c r="AJ51" s="41"/>
    </row>
    <row r="52" spans="1:36" ht="23.1" customHeight="1">
      <c r="A52" s="36" t="s">
        <v>27</v>
      </c>
      <c r="B52" s="130"/>
      <c r="C52" s="130"/>
      <c r="D52" s="48"/>
      <c r="E52" s="46"/>
      <c r="F52" s="46"/>
      <c r="G52" s="46"/>
      <c r="H52" s="48"/>
      <c r="I52" s="46"/>
      <c r="J52" s="48"/>
      <c r="K52" s="48"/>
      <c r="L52" s="48"/>
      <c r="M52" s="48"/>
      <c r="N52" s="48"/>
      <c r="O52" s="48"/>
      <c r="P52" s="46"/>
      <c r="Q52" s="167"/>
      <c r="R52" s="171"/>
      <c r="S52" s="179"/>
      <c r="T52" s="173"/>
      <c r="U52" s="173"/>
      <c r="V52" s="174"/>
      <c r="W52" s="174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66"/>
      <c r="AI52" s="166"/>
      <c r="AJ52" s="41"/>
    </row>
    <row r="53" spans="1:36" ht="23.1" customHeight="1">
      <c r="A53" s="36" t="s">
        <v>27</v>
      </c>
      <c r="B53" s="117"/>
      <c r="C53" s="117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180"/>
      <c r="R53" s="171"/>
      <c r="S53" s="179"/>
      <c r="T53" s="173"/>
      <c r="U53" s="173"/>
      <c r="V53" s="174"/>
      <c r="W53" s="174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66"/>
      <c r="AI53" s="166"/>
      <c r="AJ53" s="41"/>
    </row>
    <row r="54" spans="1:36" ht="23.1" customHeight="1">
      <c r="A54" s="36" t="s">
        <v>27</v>
      </c>
      <c r="B54" s="117"/>
      <c r="C54" s="117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180"/>
      <c r="R54" s="171"/>
      <c r="S54" s="179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66"/>
      <c r="AI54" s="166"/>
      <c r="AJ54" s="41"/>
    </row>
    <row r="55" spans="1:36" ht="23.1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71"/>
      <c r="S55" s="179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66"/>
      <c r="AI55" s="166"/>
      <c r="AJ55" s="41"/>
    </row>
    <row r="56" spans="1:36" ht="16.5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62"/>
      <c r="S56" s="162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62"/>
      <c r="AF56" s="162"/>
      <c r="AG56" s="162"/>
      <c r="AH56" s="162"/>
      <c r="AI56" s="162"/>
    </row>
    <row r="57" spans="1:36" ht="16.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62"/>
      <c r="S57" s="162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62"/>
      <c r="AF57" s="162"/>
      <c r="AG57" s="162"/>
      <c r="AH57" s="162"/>
      <c r="AI57" s="162"/>
    </row>
    <row r="58" spans="1:36">
      <c r="R58" s="182"/>
      <c r="S58" s="183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5"/>
      <c r="AF58" s="185"/>
      <c r="AG58" s="185"/>
      <c r="AH58" s="186"/>
      <c r="AI58" s="186"/>
    </row>
    <row r="59" spans="1:36" ht="23.1" customHeight="1">
      <c r="T59" s="187" t="s">
        <v>154</v>
      </c>
      <c r="U59" s="187">
        <f>COUNTIF(T$12:T$54,"ж_гу")</f>
        <v>0</v>
      </c>
      <c r="V59" s="187" t="s">
        <v>154</v>
      </c>
      <c r="W59" s="187">
        <f>COUNTIF(V$12:V$54,"ж_гу")</f>
        <v>0</v>
      </c>
      <c r="X59" s="187" t="s">
        <v>154</v>
      </c>
      <c r="Y59" s="187">
        <f>COUNTIF(X$12:X$54,"ж_гу")</f>
        <v>0</v>
      </c>
      <c r="Z59" s="187" t="s">
        <v>154</v>
      </c>
      <c r="AA59" s="187">
        <f>COUNTIF(Z$12:Z$54,"ж_гу")</f>
        <v>0</v>
      </c>
      <c r="AB59" s="187" t="s">
        <v>154</v>
      </c>
      <c r="AC59" s="187">
        <f>COUNTIF(AB$12:AB$54,"ж_гу")</f>
        <v>0</v>
      </c>
      <c r="AD59" s="187" t="s">
        <v>154</v>
      </c>
      <c r="AE59" s="187">
        <f>COUNTIF(AD$12:AD$54,"ж_гу")</f>
        <v>0</v>
      </c>
      <c r="AF59" s="187" t="s">
        <v>154</v>
      </c>
      <c r="AG59" s="187">
        <f>COUNTIF(AF$12:AF$54,"ж_гу")</f>
        <v>0</v>
      </c>
    </row>
    <row r="60" spans="1:36" ht="23.1" customHeight="1">
      <c r="T60" s="188" t="s">
        <v>155</v>
      </c>
      <c r="U60" s="188">
        <f>COUNTIF(T$12:T$54,"рис_гу")</f>
        <v>0</v>
      </c>
      <c r="V60" s="188" t="s">
        <v>155</v>
      </c>
      <c r="W60" s="188">
        <f>COUNTIF(V$12:V$54,"рис_гу")</f>
        <v>0</v>
      </c>
      <c r="X60" s="188" t="s">
        <v>155</v>
      </c>
      <c r="Y60" s="188">
        <f>COUNTIF(X$12:X$54,"рис_гу")</f>
        <v>0</v>
      </c>
      <c r="Z60" s="188" t="s">
        <v>155</v>
      </c>
      <c r="AA60" s="188">
        <f>COUNTIF(Z$12:Z$54,"рис_гу")</f>
        <v>0</v>
      </c>
      <c r="AB60" s="188" t="s">
        <v>155</v>
      </c>
      <c r="AC60" s="188">
        <f>COUNTIF(AB$12:AB$54,"рис_гу")</f>
        <v>0</v>
      </c>
      <c r="AD60" s="188" t="s">
        <v>155</v>
      </c>
      <c r="AE60" s="188">
        <f>COUNTIF(AD$12:AD$54,"рис_гу")</f>
        <v>0</v>
      </c>
      <c r="AF60" s="188" t="s">
        <v>155</v>
      </c>
      <c r="AG60" s="188">
        <f>COUNTIF(AF$12:AF$54,"рис_гу")</f>
        <v>0</v>
      </c>
    </row>
    <row r="61" spans="1:36" ht="23.1" customHeight="1">
      <c r="T61" s="188" t="s">
        <v>156</v>
      </c>
      <c r="U61" s="188">
        <f>COUNTIF(T$12:T$54,"ксгр_се")</f>
        <v>0</v>
      </c>
      <c r="V61" s="188" t="s">
        <v>156</v>
      </c>
      <c r="W61" s="188">
        <f>COUNTIF(V$12:V$54,"ксгр_се")</f>
        <v>0</v>
      </c>
      <c r="X61" s="188" t="s">
        <v>156</v>
      </c>
      <c r="Y61" s="188">
        <f>COUNTIF(X$12:X$54,"ксгр_се")</f>
        <v>0</v>
      </c>
      <c r="Z61" s="188" t="s">
        <v>156</v>
      </c>
      <c r="AA61" s="188">
        <f>COUNTIF(Z$12:Z$54,"ксгр_се")</f>
        <v>0</v>
      </c>
      <c r="AB61" s="188" t="s">
        <v>156</v>
      </c>
      <c r="AC61" s="188">
        <f>COUNTIF(AB$12:AB$54,"ксгр_се")</f>
        <v>0</v>
      </c>
      <c r="AD61" s="188" t="s">
        <v>156</v>
      </c>
      <c r="AE61" s="188">
        <f>COUNTIF(AD$12:AD$54,"ксгр_се")</f>
        <v>0</v>
      </c>
      <c r="AF61" s="188" t="s">
        <v>156</v>
      </c>
      <c r="AG61" s="188">
        <f>COUNTIF(AF$12:AF$54,"ксгр_се")</f>
        <v>0</v>
      </c>
    </row>
    <row r="62" spans="1:36" ht="23.1" customHeight="1"/>
    <row r="63" spans="1:36" ht="23.1" customHeight="1">
      <c r="T63" s="188" t="s">
        <v>157</v>
      </c>
      <c r="U63" s="188">
        <f t="shared" ref="U63:U68" si="9">$U56+$W56+$Y56+$AA56+$AC56+$AE56+$AG56</f>
        <v>0</v>
      </c>
      <c r="V63" s="188" t="s">
        <v>157</v>
      </c>
      <c r="W63" s="188">
        <f t="shared" ref="W63:W68" si="10">$U56+$W56+$Y56+$AA56+$AC56+$AE56+$AG56</f>
        <v>0</v>
      </c>
      <c r="X63" s="188" t="s">
        <v>157</v>
      </c>
      <c r="Y63" s="188">
        <f t="shared" ref="Y63:Y68" si="11">$U56+$W56+$Y56+$AA56+$AC56+$AE56+$AG56</f>
        <v>0</v>
      </c>
      <c r="Z63" s="188" t="s">
        <v>157</v>
      </c>
      <c r="AA63" s="188">
        <f t="shared" ref="AA63:AA68" si="12">$U56+$W56+$Y56+$AA56+$AC56+$AE56+$AG56</f>
        <v>0</v>
      </c>
      <c r="AB63" s="188" t="s">
        <v>157</v>
      </c>
      <c r="AC63" s="188">
        <f t="shared" ref="AC63:AC68" si="13">$U56+$W56+$Y56+$AA56+$AC56+$AE56+$AG56</f>
        <v>0</v>
      </c>
      <c r="AD63" s="188" t="s">
        <v>157</v>
      </c>
      <c r="AE63" s="188">
        <f t="shared" ref="AE63:AE68" si="14">$U56+$W56+$Y56+$AA56+$AC56+$AE56+$AG56</f>
        <v>0</v>
      </c>
      <c r="AF63" s="188" t="s">
        <v>157</v>
      </c>
      <c r="AG63" s="188">
        <f t="shared" ref="AG63:AG68" si="15">$U56+$W56+$Y56+$AA56+$AC56+$AE56+$AG56</f>
        <v>0</v>
      </c>
    </row>
    <row r="64" spans="1:36" ht="23.1" customHeight="1">
      <c r="T64" s="188" t="s">
        <v>158</v>
      </c>
      <c r="U64" s="188">
        <f t="shared" si="9"/>
        <v>0</v>
      </c>
      <c r="V64" s="188" t="s">
        <v>158</v>
      </c>
      <c r="W64" s="188">
        <f t="shared" si="10"/>
        <v>0</v>
      </c>
      <c r="X64" s="188" t="s">
        <v>158</v>
      </c>
      <c r="Y64" s="188">
        <f t="shared" si="11"/>
        <v>0</v>
      </c>
      <c r="Z64" s="188" t="s">
        <v>158</v>
      </c>
      <c r="AA64" s="188">
        <f t="shared" si="12"/>
        <v>0</v>
      </c>
      <c r="AB64" s="188" t="s">
        <v>158</v>
      </c>
      <c r="AC64" s="188">
        <f t="shared" si="13"/>
        <v>0</v>
      </c>
      <c r="AD64" s="188" t="s">
        <v>158</v>
      </c>
      <c r="AE64" s="188">
        <f t="shared" si="14"/>
        <v>0</v>
      </c>
      <c r="AF64" s="188" t="s">
        <v>158</v>
      </c>
      <c r="AG64" s="188">
        <f t="shared" si="15"/>
        <v>0</v>
      </c>
    </row>
    <row r="65" spans="20:33" ht="23.1" customHeight="1">
      <c r="T65" s="188" t="s">
        <v>159</v>
      </c>
      <c r="U65" s="188">
        <f t="shared" si="9"/>
        <v>0</v>
      </c>
      <c r="V65" s="188" t="s">
        <v>159</v>
      </c>
      <c r="W65" s="188">
        <f t="shared" si="10"/>
        <v>0</v>
      </c>
      <c r="X65" s="188" t="s">
        <v>159</v>
      </c>
      <c r="Y65" s="188">
        <f t="shared" si="11"/>
        <v>0</v>
      </c>
      <c r="Z65" s="188" t="s">
        <v>159</v>
      </c>
      <c r="AA65" s="188">
        <f t="shared" si="12"/>
        <v>0</v>
      </c>
      <c r="AB65" s="188" t="s">
        <v>159</v>
      </c>
      <c r="AC65" s="188">
        <f t="shared" si="13"/>
        <v>0</v>
      </c>
      <c r="AD65" s="188" t="s">
        <v>159</v>
      </c>
      <c r="AE65" s="188">
        <f t="shared" si="14"/>
        <v>0</v>
      </c>
      <c r="AF65" s="188" t="s">
        <v>159</v>
      </c>
      <c r="AG65" s="188">
        <f t="shared" si="15"/>
        <v>0</v>
      </c>
    </row>
    <row r="66" spans="20:33" ht="23.1" customHeight="1">
      <c r="T66" s="188" t="s">
        <v>154</v>
      </c>
      <c r="U66" s="188">
        <f t="shared" si="9"/>
        <v>0</v>
      </c>
      <c r="V66" s="188" t="s">
        <v>154</v>
      </c>
      <c r="W66" s="188">
        <f t="shared" si="10"/>
        <v>0</v>
      </c>
      <c r="X66" s="188" t="s">
        <v>154</v>
      </c>
      <c r="Y66" s="188">
        <f t="shared" si="11"/>
        <v>0</v>
      </c>
      <c r="Z66" s="188" t="s">
        <v>154</v>
      </c>
      <c r="AA66" s="188">
        <f t="shared" si="12"/>
        <v>0</v>
      </c>
      <c r="AB66" s="188" t="s">
        <v>154</v>
      </c>
      <c r="AC66" s="188">
        <f t="shared" si="13"/>
        <v>0</v>
      </c>
      <c r="AD66" s="188" t="s">
        <v>154</v>
      </c>
      <c r="AE66" s="188">
        <f t="shared" si="14"/>
        <v>0</v>
      </c>
      <c r="AF66" s="188" t="s">
        <v>154</v>
      </c>
      <c r="AG66" s="188">
        <f t="shared" si="15"/>
        <v>0</v>
      </c>
    </row>
    <row r="67" spans="20:33" ht="23.1" customHeight="1">
      <c r="T67" s="188" t="s">
        <v>155</v>
      </c>
      <c r="U67" s="188">
        <f t="shared" si="9"/>
        <v>0</v>
      </c>
      <c r="V67" s="188" t="s">
        <v>155</v>
      </c>
      <c r="W67" s="188">
        <f t="shared" si="10"/>
        <v>0</v>
      </c>
      <c r="X67" s="188" t="s">
        <v>155</v>
      </c>
      <c r="Y67" s="188">
        <f t="shared" si="11"/>
        <v>0</v>
      </c>
      <c r="Z67" s="188" t="s">
        <v>155</v>
      </c>
      <c r="AA67" s="188">
        <f t="shared" si="12"/>
        <v>0</v>
      </c>
      <c r="AB67" s="188" t="s">
        <v>155</v>
      </c>
      <c r="AC67" s="188">
        <f t="shared" si="13"/>
        <v>0</v>
      </c>
      <c r="AD67" s="188" t="s">
        <v>155</v>
      </c>
      <c r="AE67" s="188">
        <f t="shared" si="14"/>
        <v>0</v>
      </c>
      <c r="AF67" s="188" t="s">
        <v>155</v>
      </c>
      <c r="AG67" s="188">
        <f t="shared" si="15"/>
        <v>0</v>
      </c>
    </row>
    <row r="68" spans="20:33" ht="23.1" customHeight="1">
      <c r="T68" s="188" t="s">
        <v>156</v>
      </c>
      <c r="U68" s="188">
        <f t="shared" si="9"/>
        <v>0</v>
      </c>
      <c r="V68" s="188" t="s">
        <v>156</v>
      </c>
      <c r="W68" s="188">
        <f t="shared" si="10"/>
        <v>0</v>
      </c>
      <c r="X68" s="188" t="s">
        <v>156</v>
      </c>
      <c r="Y68" s="188">
        <f t="shared" si="11"/>
        <v>0</v>
      </c>
      <c r="Z68" s="188" t="s">
        <v>156</v>
      </c>
      <c r="AA68" s="188">
        <f t="shared" si="12"/>
        <v>0</v>
      </c>
      <c r="AB68" s="188" t="s">
        <v>156</v>
      </c>
      <c r="AC68" s="188">
        <f t="shared" si="13"/>
        <v>0</v>
      </c>
      <c r="AD68" s="188" t="s">
        <v>156</v>
      </c>
      <c r="AE68" s="188">
        <f t="shared" si="14"/>
        <v>0</v>
      </c>
      <c r="AF68" s="188" t="s">
        <v>156</v>
      </c>
      <c r="AG68" s="188">
        <f t="shared" si="15"/>
        <v>0</v>
      </c>
    </row>
    <row r="69" spans="20:33" ht="23.1" customHeight="1"/>
    <row r="70" spans="20:33" ht="23.1" customHeight="1"/>
    <row r="71" spans="20:33" ht="23.1" customHeight="1"/>
    <row r="72" spans="20:33" ht="23.1" customHeight="1"/>
    <row r="73" spans="20:33" ht="23.1" customHeight="1"/>
    <row r="74" spans="20:33" ht="23.1" customHeight="1"/>
    <row r="75" spans="20:33" ht="23.1" customHeight="1"/>
    <row r="76" spans="20:33" ht="23.1" customHeight="1"/>
    <row r="77" spans="20:33" ht="23.1" customHeight="1"/>
    <row r="78" spans="20:33" ht="23.1" customHeight="1"/>
  </sheetData>
  <mergeCells count="38">
    <mergeCell ref="T58:AD58"/>
    <mergeCell ref="T40:V40"/>
    <mergeCell ref="AD40:AE40"/>
    <mergeCell ref="T41:V41"/>
    <mergeCell ref="AD41:AE41"/>
    <mergeCell ref="T42:V42"/>
    <mergeCell ref="AD42:AE42"/>
    <mergeCell ref="T30:T31"/>
    <mergeCell ref="U30:U31"/>
    <mergeCell ref="T32:T33"/>
    <mergeCell ref="U32:U33"/>
    <mergeCell ref="T34:T35"/>
    <mergeCell ref="U34:U35"/>
    <mergeCell ref="T25:T26"/>
    <mergeCell ref="U25:U26"/>
    <mergeCell ref="T27:T28"/>
    <mergeCell ref="U27:U28"/>
    <mergeCell ref="X27:X28"/>
    <mergeCell ref="Y27:Y28"/>
    <mergeCell ref="AB16:AB17"/>
    <mergeCell ref="AC16:AC17"/>
    <mergeCell ref="AB18:AB19"/>
    <mergeCell ref="AC18:AC19"/>
    <mergeCell ref="AB20:AB21"/>
    <mergeCell ref="AC20:AC21"/>
    <mergeCell ref="T6:AE6"/>
    <mergeCell ref="T7:AE7"/>
    <mergeCell ref="AB11:AB12"/>
    <mergeCell ref="AC11:AC12"/>
    <mergeCell ref="AB14:AB15"/>
    <mergeCell ref="AC14:AC15"/>
    <mergeCell ref="X2:Z2"/>
    <mergeCell ref="AD2:AG2"/>
    <mergeCell ref="AD3:AG3"/>
    <mergeCell ref="B4:B5"/>
    <mergeCell ref="C4:H5"/>
    <mergeCell ref="T4:AE4"/>
    <mergeCell ref="S5:AF5"/>
  </mergeCells>
  <pageMargins left="0.65" right="0.21" top="0.31496062992125984" bottom="0.39370078740157483" header="0.19685039370078741" footer="0.27559055118110237"/>
  <pageSetup paperSize="9" scale="55" orientation="portrait" verticalDpi="300" r:id="rId1"/>
  <headerFooter alignWithMargins="0"/>
  <colBreaks count="1" manualBreakCount="1">
    <brk id="1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зомм_2_1</vt:lpstr>
      <vt:lpstr>зомм_2_1!Область_печати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2013-01-18T09:59:15Z</dcterms:created>
  <dcterms:modified xsi:type="dcterms:W3CDTF">2013-01-18T09:59:40Z</dcterms:modified>
</cp:coreProperties>
</file>