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зомк_3_1" sheetId="1" r:id="rId1"/>
  </sheets>
  <externalReferences>
    <externalReference r:id="rId2"/>
  </externalReferences>
  <definedNames>
    <definedName name="_xlnm.Print_Area" localSheetId="0">зомк_3_1!$R$1:$AG$58</definedName>
    <definedName name="УкМ">[1]зомс_1!#REF!</definedName>
  </definedNames>
  <calcPr calcId="125725"/>
</workbook>
</file>

<file path=xl/calcChain.xml><?xml version="1.0" encoding="utf-8"?>
<calcChain xmlns="http://schemas.openxmlformats.org/spreadsheetml/2006/main">
  <c r="AG81" i="1"/>
  <c r="AE81"/>
  <c r="AC81"/>
  <c r="AA81"/>
  <c r="Y81"/>
  <c r="W81"/>
  <c r="U81"/>
  <c r="AG80"/>
  <c r="AE80"/>
  <c r="AC80"/>
  <c r="AA80"/>
  <c r="Y80"/>
  <c r="W80"/>
  <c r="U80"/>
  <c r="AG79"/>
  <c r="AE79"/>
  <c r="AC79"/>
  <c r="AA79"/>
  <c r="Y79"/>
  <c r="W79"/>
  <c r="U79"/>
  <c r="AG76"/>
  <c r="AE76"/>
  <c r="AC76"/>
  <c r="AA76"/>
  <c r="Y76"/>
  <c r="W76"/>
  <c r="U76"/>
  <c r="AE83" s="1"/>
  <c r="AG75"/>
  <c r="AE75"/>
  <c r="AC75"/>
  <c r="AA75"/>
  <c r="Y75"/>
  <c r="W75"/>
  <c r="U75"/>
  <c r="AG82" s="1"/>
  <c r="O57"/>
  <c r="N57"/>
  <c r="N59" s="1"/>
  <c r="L57"/>
  <c r="K57"/>
  <c r="I57"/>
  <c r="I59" s="1"/>
  <c r="H57"/>
  <c r="H59" s="1"/>
  <c r="G57"/>
  <c r="G59" s="1"/>
  <c r="F57"/>
  <c r="F59" s="1"/>
  <c r="E57"/>
  <c r="E59" s="1"/>
  <c r="J29"/>
  <c r="M28"/>
  <c r="M57" s="1"/>
  <c r="J28"/>
  <c r="J27"/>
  <c r="J26"/>
  <c r="J25"/>
  <c r="J57" s="1"/>
  <c r="J24"/>
  <c r="J23"/>
  <c r="J22"/>
  <c r="J21"/>
  <c r="N20"/>
  <c r="H20"/>
  <c r="G20"/>
  <c r="F20"/>
  <c r="E20"/>
  <c r="J19"/>
  <c r="M18"/>
  <c r="L18"/>
  <c r="J18"/>
  <c r="M17"/>
  <c r="L17"/>
  <c r="J17"/>
  <c r="P16"/>
  <c r="M15"/>
  <c r="L15"/>
  <c r="K15"/>
  <c r="J15"/>
  <c r="O15" s="1"/>
  <c r="P15" s="1"/>
  <c r="I15"/>
  <c r="M14"/>
  <c r="L14"/>
  <c r="K14"/>
  <c r="J14"/>
  <c r="O14" s="1"/>
  <c r="P14" s="1"/>
  <c r="I14"/>
  <c r="M13"/>
  <c r="L13"/>
  <c r="K13"/>
  <c r="J13"/>
  <c r="O13" s="1"/>
  <c r="P13" s="1"/>
  <c r="I13"/>
  <c r="M12"/>
  <c r="L12"/>
  <c r="K12"/>
  <c r="J12"/>
  <c r="O12" s="1"/>
  <c r="P12" s="1"/>
  <c r="I12"/>
  <c r="M11"/>
  <c r="L11"/>
  <c r="K11"/>
  <c r="J11"/>
  <c r="O11" s="1"/>
  <c r="P11" s="1"/>
  <c r="I11"/>
  <c r="M10"/>
  <c r="L10"/>
  <c r="K10"/>
  <c r="K19" s="1"/>
  <c r="J10"/>
  <c r="O10" s="1"/>
  <c r="P10" s="1"/>
  <c r="I10"/>
  <c r="M9"/>
  <c r="L9"/>
  <c r="J9"/>
  <c r="O9" s="1"/>
  <c r="P9" s="1"/>
  <c r="I9"/>
  <c r="M8"/>
  <c r="M19" s="1"/>
  <c r="L8"/>
  <c r="J8"/>
  <c r="J20" s="1"/>
  <c r="I8"/>
  <c r="I20" s="1"/>
  <c r="J59" l="1"/>
  <c r="M59"/>
  <c r="L19"/>
  <c r="L20" s="1"/>
  <c r="L59" s="1"/>
  <c r="K20"/>
  <c r="K59" s="1"/>
  <c r="M20"/>
  <c r="W82"/>
  <c r="AA82"/>
  <c r="AE82"/>
  <c r="U83"/>
  <c r="Y83"/>
  <c r="AC83"/>
  <c r="AG83"/>
  <c r="O8"/>
  <c r="U82"/>
  <c r="Y82"/>
  <c r="AC82"/>
  <c r="W83"/>
  <c r="AA83"/>
  <c r="O20" l="1"/>
  <c r="O59" s="1"/>
  <c r="P8"/>
  <c r="P20" s="1"/>
</calcChain>
</file>

<file path=xl/sharedStrings.xml><?xml version="1.0" encoding="utf-8"?>
<sst xmlns="http://schemas.openxmlformats.org/spreadsheetml/2006/main" count="410" uniqueCount="154">
  <si>
    <t xml:space="preserve"> </t>
  </si>
  <si>
    <t xml:space="preserve"> “Затверджую”  </t>
  </si>
  <si>
    <t xml:space="preserve">  Ректор ЛДАКМ</t>
  </si>
  <si>
    <t xml:space="preserve">                  </t>
  </si>
  <si>
    <t xml:space="preserve">  ________________Філіппов В.Л.</t>
  </si>
  <si>
    <t>ЗОМК_3_1</t>
  </si>
  <si>
    <t>ЯНВАРЬ  2012_2013</t>
  </si>
  <si>
    <t xml:space="preserve">РОЗКЛАД  ЗИМОВОЇ  СЕСІЇ  СТУДЕНТІВ  ІІІ  КУРСУ </t>
  </si>
  <si>
    <t>ФАКУЛЬТЕТ ОБРАЗОТВОРЧОГО ТА ДЕКОРАТИВНО-ПРИКЛАДНОГО МИСТЕЦТВА ЗАОЧНОЇ ФОРМИ НАВЧАННЯ</t>
  </si>
  <si>
    <t>Часы по учебному плану</t>
  </si>
  <si>
    <t>Часы по факту</t>
  </si>
  <si>
    <t>СПЕЦІАЛІЗАЦІЇ ХУДОЖНЬО-КОМП’ЮТЕРНА ГРАФІКА ЗОМК_3_1</t>
  </si>
  <si>
    <t>Предмет</t>
  </si>
  <si>
    <t>ФИО</t>
  </si>
  <si>
    <t>Шифр</t>
  </si>
  <si>
    <t>Пл/Л</t>
  </si>
  <si>
    <t>Э/З</t>
  </si>
  <si>
    <t>Ф/К</t>
  </si>
  <si>
    <t>Диф</t>
  </si>
  <si>
    <t>Итого</t>
  </si>
  <si>
    <t>Лекции</t>
  </si>
  <si>
    <t>Дата</t>
  </si>
  <si>
    <t>Экз</t>
  </si>
  <si>
    <t>Зачеты</t>
  </si>
  <si>
    <t>Было</t>
  </si>
  <si>
    <t>Всего</t>
  </si>
  <si>
    <t>Итог</t>
  </si>
  <si>
    <t>з 20.01.13 по 01.02.13</t>
  </si>
  <si>
    <t>зомк_3_1</t>
  </si>
  <si>
    <t>Живопис</t>
  </si>
  <si>
    <t>Стєхіна Л.О.</t>
  </si>
  <si>
    <t>жи_мг</t>
  </si>
  <si>
    <t>эз</t>
  </si>
  <si>
    <t>вс. 20.01.13</t>
  </si>
  <si>
    <t>Ауд</t>
  </si>
  <si>
    <t>Рисунок</t>
  </si>
  <si>
    <t>Безуглий О.М.</t>
  </si>
  <si>
    <t>ри_бз</t>
  </si>
  <si>
    <t>08-00-08-45</t>
  </si>
  <si>
    <t>Комп. графіка</t>
  </si>
  <si>
    <t>Чеча М.І.</t>
  </si>
  <si>
    <t>кг_сч</t>
  </si>
  <si>
    <t>08-50-09-35</t>
  </si>
  <si>
    <t>Комп. Спецкурс</t>
  </si>
  <si>
    <t>Вейда С.В.</t>
  </si>
  <si>
    <t>ск_аф</t>
  </si>
  <si>
    <t>09-45-10-30</t>
  </si>
  <si>
    <t>Іноземна мова за проф. спрямуванням проф. Червонецький В.В.</t>
  </si>
  <si>
    <t>312/4</t>
  </si>
  <si>
    <t>Комп. Забеспечення</t>
  </si>
  <si>
    <t>ко_вд</t>
  </si>
  <si>
    <t>10-35-11-20</t>
  </si>
  <si>
    <t>Іст. Заруб. Мист.</t>
  </si>
  <si>
    <t>Филь Л.М.</t>
  </si>
  <si>
    <t>ии_фи</t>
  </si>
  <si>
    <t>11-20-12-10</t>
  </si>
  <si>
    <t>Історія Укр. Мист.</t>
  </si>
  <si>
    <t>уи_фи</t>
  </si>
  <si>
    <t>кр</t>
  </si>
  <si>
    <t>12-15-13-00</t>
  </si>
  <si>
    <t>Методика всд</t>
  </si>
  <si>
    <t>Вербовський В.В.</t>
  </si>
  <si>
    <t>мт_шв</t>
  </si>
  <si>
    <t>13-05-13-50</t>
  </si>
  <si>
    <t>14-00-14-45</t>
  </si>
  <si>
    <t>14-50-15-35</t>
  </si>
  <si>
    <t>15-45-16-30</t>
  </si>
  <si>
    <t>16-35-17-20</t>
  </si>
  <si>
    <t>Итого (Спец)</t>
  </si>
  <si>
    <t>17-30-18-15</t>
  </si>
  <si>
    <t>18-20-19-05</t>
  </si>
  <si>
    <t>Українська мова (екзамен)</t>
  </si>
  <si>
    <t>Сикорська З.С.</t>
  </si>
  <si>
    <t>ум_си_экз</t>
  </si>
  <si>
    <t>19-15-20-00</t>
  </si>
  <si>
    <t>Істор.св.культ</t>
  </si>
  <si>
    <t>20-05-20-50</t>
  </si>
  <si>
    <t>ОНД</t>
  </si>
  <si>
    <t>зч</t>
  </si>
  <si>
    <t>пн. 21.01.13</t>
  </si>
  <si>
    <t>вт.22.01.13</t>
  </si>
  <si>
    <t>ср. 23.01.13</t>
  </si>
  <si>
    <t>чт. 24.01.13</t>
  </si>
  <si>
    <t>пт. 25.01.13</t>
  </si>
  <si>
    <t>сб. 26.01.13</t>
  </si>
  <si>
    <t>вс. 27.01.13</t>
  </si>
  <si>
    <t>Етика та естетика</t>
  </si>
  <si>
    <t>Бриль М.М</t>
  </si>
  <si>
    <t>ее_бр</t>
  </si>
  <si>
    <t>Культурологія (сем)  доц. Лукянченко О.Г.</t>
  </si>
  <si>
    <t>408/4</t>
  </si>
  <si>
    <t>Українська мова за проф. спрямуванням викл. Вакуленко В.Ф.</t>
  </si>
  <si>
    <t>404/4</t>
  </si>
  <si>
    <t>Екзамен Живопис викл.Стєхіна Л.О.</t>
  </si>
  <si>
    <t>122/3</t>
  </si>
  <si>
    <t>Історія зарубіжного мистецтва викл.Филь Л.М.</t>
  </si>
  <si>
    <t>А/з/3</t>
  </si>
  <si>
    <t>Залік  Історія світової культури   доц. Цой І.М.</t>
  </si>
  <si>
    <t>Залік Історія музики  викл. Полещук А.Г.</t>
  </si>
  <si>
    <t>406/4</t>
  </si>
  <si>
    <t>Культурологія</t>
  </si>
  <si>
    <t>Лук"янченко О.Г.</t>
  </si>
  <si>
    <t>ку_лу</t>
  </si>
  <si>
    <t>Комп графіка викл.Чеча М.І.</t>
  </si>
  <si>
    <t>309/1</t>
  </si>
  <si>
    <t>Англ. Мова</t>
  </si>
  <si>
    <t>Гладушина Р.М.</t>
  </si>
  <si>
    <t>аг_гл</t>
  </si>
  <si>
    <t>Залік Культурологія  доц. Лукянченко О.Г.</t>
  </si>
  <si>
    <t>Екзамен  Українська мова за проф. спрямуванням викл. Вакуленко В.Ф.</t>
  </si>
  <si>
    <t>Нім. Фран. Мови</t>
  </si>
  <si>
    <t>Усенко</t>
  </si>
  <si>
    <t>не_фр_ус</t>
  </si>
  <si>
    <t>Історія українського мистецтва викл.Филь Л.М.</t>
  </si>
  <si>
    <t>Історія музики (сем.)</t>
  </si>
  <si>
    <t>Цой І.М.</t>
  </si>
  <si>
    <t>им_цо_се</t>
  </si>
  <si>
    <t>Історія світової культури (сем)  доц. Цой І.М.</t>
  </si>
  <si>
    <t>Історія музики (сем) викл. Поліщук А.Г.</t>
  </si>
  <si>
    <t>к/р Історія українського мистецтва викл.Филь Л.М.</t>
  </si>
  <si>
    <t>Консультація Українська мова за проф. спрямуванням викл. Вакуленко В.Ф.</t>
  </si>
  <si>
    <t>Комп. спецкурс викл.Вейда С.В.</t>
  </si>
  <si>
    <t>218/3</t>
  </si>
  <si>
    <t>Етика/естетика (сем)  доц. Бриль М.М.</t>
  </si>
  <si>
    <t>316/4</t>
  </si>
  <si>
    <t>Методика викладання фахових дисциплін доц.Вербовський В.В.</t>
  </si>
  <si>
    <t>113/3</t>
  </si>
  <si>
    <t>Комп. забеспечення викл.Вейда С.В.</t>
  </si>
  <si>
    <t>Залік ОНД доц. Шаповалова І.В.</t>
  </si>
  <si>
    <t>зомс_3_1</t>
  </si>
  <si>
    <t>пн. 28.01.13</t>
  </si>
  <si>
    <t>вт.29.01.13</t>
  </si>
  <si>
    <t>ср. 30.01.13</t>
  </si>
  <si>
    <t>чт. 31.01.13</t>
  </si>
  <si>
    <t>пт. 01.02.13</t>
  </si>
  <si>
    <t>Екзамен Комп. спецкурс викл.Вейда С.В.</t>
  </si>
  <si>
    <t>Залік Етика/естетика   доц. Бриль М.М.</t>
  </si>
  <si>
    <t>Екзамен Комп. забеспечення викл.Вейда С.В.</t>
  </si>
  <si>
    <t>Завідувач кафедри</t>
  </si>
  <si>
    <t>Т.О. Швидка</t>
  </si>
  <si>
    <t>Итого (Соц.Гум)</t>
  </si>
  <si>
    <t xml:space="preserve">Декан     </t>
  </si>
  <si>
    <t>О.А. Покладов</t>
  </si>
  <si>
    <t xml:space="preserve">Начальник навчальної частини                                </t>
  </si>
  <si>
    <t>Н.К. Литвиненко</t>
  </si>
  <si>
    <t xml:space="preserve">Итого </t>
  </si>
  <si>
    <t>Дней</t>
  </si>
  <si>
    <t>Экзаменов</t>
  </si>
  <si>
    <t>Зачетов</t>
  </si>
  <si>
    <t>ж_гу</t>
  </si>
  <si>
    <t>рис_не</t>
  </si>
  <si>
    <t>кгр_пя</t>
  </si>
  <si>
    <t>кск_пя</t>
  </si>
  <si>
    <t>коо_са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</si>
</sst>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43">
    <font>
      <sz val="10"/>
      <name val="Times New Roman"/>
      <charset val="204"/>
    </font>
    <font>
      <sz val="10"/>
      <name val="Times New Roman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charset val="204"/>
    </font>
    <font>
      <b/>
      <sz val="10"/>
      <color indexed="8"/>
      <name val="Arial Cyr"/>
      <family val="2"/>
      <charset val="204"/>
    </font>
    <font>
      <b/>
      <sz val="11"/>
      <name val="Arial Narrow"/>
      <family val="2"/>
      <charset val="204"/>
    </font>
    <font>
      <sz val="9"/>
      <name val="Times New Roman"/>
      <charset val="204"/>
    </font>
    <font>
      <b/>
      <sz val="10"/>
      <color indexed="8"/>
      <name val="Times New Roman"/>
      <family val="1"/>
      <charset val="204"/>
    </font>
    <font>
      <sz val="7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b/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9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1"/>
      <name val="Arial Narrow"/>
      <family val="2"/>
      <charset val="204"/>
    </font>
    <font>
      <b/>
      <sz val="9"/>
      <name val="Arial Narrow"/>
      <family val="2"/>
      <charset val="204"/>
    </font>
    <font>
      <b/>
      <sz val="7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i/>
      <sz val="9"/>
      <name val="Arial Narrow"/>
      <family val="2"/>
      <charset val="204"/>
    </font>
    <font>
      <b/>
      <i/>
      <sz val="11"/>
      <color indexed="8"/>
      <name val="Arial Narrow"/>
      <family val="2"/>
      <charset val="204"/>
    </font>
    <font>
      <b/>
      <sz val="8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b/>
      <i/>
      <sz val="8"/>
      <name val="Arial Narrow"/>
      <family val="2"/>
      <charset val="204"/>
    </font>
    <font>
      <sz val="10"/>
      <name val="Times New Roman"/>
      <family val="1"/>
      <charset val="204"/>
    </font>
    <font>
      <b/>
      <sz val="13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i/>
      <sz val="7"/>
      <color indexed="8"/>
      <name val="Arial Narrow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indexed="8"/>
      <name val="Arial Narrow"/>
      <family val="2"/>
      <charset val="204"/>
    </font>
    <font>
      <b/>
      <sz val="11"/>
      <color indexed="8"/>
      <name val="Times New Roman"/>
      <family val="1"/>
      <charset val="204"/>
    </font>
    <font>
      <b/>
      <sz val="7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b/>
      <u/>
      <sz val="7"/>
      <color indexed="8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b/>
      <sz val="8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9"/>
        <bgColor indexed="42"/>
      </patternFill>
    </fill>
    <fill>
      <patternFill patternType="gray125">
        <fgColor indexed="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9"/>
        <bgColor indexed="41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>
      <alignment horizontal="right" wrapText="1"/>
    </xf>
    <xf numFmtId="0" fontId="11" fillId="0" borderId="2" xfId="0" applyFont="1" applyBorder="1" applyProtection="1"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right" vertical="center" wrapText="1"/>
      <protection locked="0"/>
    </xf>
    <xf numFmtId="0" fontId="7" fillId="3" borderId="2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7" fillId="4" borderId="2" xfId="0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11" fillId="5" borderId="2" xfId="0" applyFont="1" applyFill="1" applyBorder="1" applyAlignment="1" applyProtection="1">
      <alignment horizontal="right" vertical="center"/>
      <protection locked="0"/>
    </xf>
    <xf numFmtId="0" fontId="11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2" xfId="0" applyFont="1" applyFill="1" applyBorder="1" applyAlignment="1" applyProtection="1">
      <alignment horizontal="right" vertical="center" wrapText="1"/>
      <protection locked="0"/>
    </xf>
    <xf numFmtId="0" fontId="11" fillId="6" borderId="2" xfId="0" applyFont="1" applyFill="1" applyBorder="1" applyAlignment="1" applyProtection="1">
      <alignment horizontal="right" vertical="center" wrapText="1"/>
      <protection locked="0"/>
    </xf>
    <xf numFmtId="0" fontId="11" fillId="5" borderId="2" xfId="0" applyFont="1" applyFill="1" applyBorder="1" applyAlignment="1" applyProtection="1">
      <alignment horizontal="right" vertical="center" wrapTex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>
      <alignment horizontal="center" vertical="center"/>
    </xf>
    <xf numFmtId="164" fontId="14" fillId="7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14" fontId="15" fillId="7" borderId="2" xfId="0" applyNumberFormat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14" fontId="11" fillId="7" borderId="2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0" xfId="0" applyFont="1" applyProtection="1">
      <protection locked="0"/>
    </xf>
    <xf numFmtId="0" fontId="11" fillId="0" borderId="2" xfId="0" applyFont="1" applyFill="1" applyBorder="1" applyAlignment="1" applyProtection="1">
      <alignment horizontal="right" vertical="center"/>
      <protection locked="0"/>
    </xf>
    <xf numFmtId="49" fontId="11" fillId="8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 applyProtection="1">
      <alignment vertical="center" wrapText="1"/>
      <protection locked="0"/>
    </xf>
    <xf numFmtId="0" fontId="11" fillId="4" borderId="2" xfId="0" applyFont="1" applyFill="1" applyBorder="1" applyAlignment="1">
      <alignment vertical="center" wrapText="1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right" vertical="center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 applyProtection="1">
      <alignment horizontal="right" wrapText="1"/>
      <protection locked="0"/>
    </xf>
    <xf numFmtId="49" fontId="11" fillId="9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 applyProtection="1">
      <alignment vertical="center" wrapText="1"/>
      <protection locked="0"/>
    </xf>
    <xf numFmtId="0" fontId="21" fillId="4" borderId="2" xfId="0" applyFont="1" applyFill="1" applyBorder="1" applyAlignment="1">
      <alignment vertical="center" wrapText="1"/>
    </xf>
    <xf numFmtId="0" fontId="22" fillId="4" borderId="2" xfId="0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right" vertical="center"/>
      <protection locked="0"/>
    </xf>
    <xf numFmtId="0" fontId="11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23" fillId="4" borderId="2" xfId="0" applyFont="1" applyFill="1" applyBorder="1" applyAlignment="1" applyProtection="1">
      <alignment vertical="center" wrapText="1"/>
      <protection locked="0"/>
    </xf>
    <xf numFmtId="0" fontId="24" fillId="0" borderId="7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right"/>
      <protection locked="0"/>
    </xf>
    <xf numFmtId="0" fontId="11" fillId="2" borderId="2" xfId="0" applyFont="1" applyFill="1" applyBorder="1" applyAlignment="1" applyProtection="1">
      <alignment horizontal="right"/>
      <protection locked="0"/>
    </xf>
    <xf numFmtId="0" fontId="11" fillId="4" borderId="2" xfId="0" applyFont="1" applyFill="1" applyBorder="1" applyAlignment="1" applyProtection="1">
      <alignment horizontal="right"/>
      <protection locked="0"/>
    </xf>
    <xf numFmtId="0" fontId="11" fillId="2" borderId="2" xfId="0" applyFont="1" applyFill="1" applyBorder="1" applyAlignment="1" applyProtection="1">
      <alignment horizontal="right" wrapText="1"/>
      <protection locked="0"/>
    </xf>
    <xf numFmtId="0" fontId="11" fillId="2" borderId="2" xfId="0" applyNumberFormat="1" applyFont="1" applyFill="1" applyBorder="1" applyAlignment="1" applyProtection="1">
      <alignment horizontal="right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center" vertical="center" wrapText="1"/>
    </xf>
    <xf numFmtId="0" fontId="16" fillId="2" borderId="2" xfId="0" applyFont="1" applyFill="1" applyBorder="1" applyProtection="1">
      <protection locked="0"/>
    </xf>
    <xf numFmtId="0" fontId="15" fillId="4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 applyProtection="1">
      <alignment vertical="center" wrapText="1"/>
      <protection locked="0"/>
    </xf>
    <xf numFmtId="0" fontId="7" fillId="6" borderId="2" xfId="0" applyFont="1" applyFill="1" applyBorder="1" applyAlignment="1" applyProtection="1">
      <alignment horizontal="left" vertical="center"/>
      <protection locked="0"/>
    </xf>
    <xf numFmtId="0" fontId="7" fillId="6" borderId="2" xfId="0" applyFont="1" applyFill="1" applyBorder="1" applyAlignment="1" applyProtection="1">
      <alignment horizontal="right"/>
      <protection locked="0"/>
    </xf>
    <xf numFmtId="0" fontId="11" fillId="0" borderId="2" xfId="0" applyFont="1" applyBorder="1" applyAlignment="1" applyProtection="1">
      <alignment horizontal="right" vertical="center"/>
      <protection locked="0"/>
    </xf>
    <xf numFmtId="49" fontId="11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25" fillId="4" borderId="2" xfId="0" applyFont="1" applyFill="1" applyBorder="1" applyAlignment="1" applyProtection="1">
      <alignment vertical="center" wrapText="1"/>
      <protection locked="0"/>
    </xf>
    <xf numFmtId="0" fontId="11" fillId="10" borderId="2" xfId="0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wrapText="1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Protection="1">
      <protection locked="0"/>
    </xf>
    <xf numFmtId="0" fontId="20" fillId="11" borderId="2" xfId="0" applyFont="1" applyFill="1" applyBorder="1" applyAlignment="1" applyProtection="1">
      <alignment horizontal="center" vertical="center" wrapText="1"/>
      <protection locked="0"/>
    </xf>
    <xf numFmtId="0" fontId="21" fillId="11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 applyProtection="1">
      <alignment horizontal="center" vertical="center" wrapText="1"/>
      <protection locked="0"/>
    </xf>
    <xf numFmtId="0" fontId="21" fillId="11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27" fillId="11" borderId="7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20" fillId="11" borderId="8" xfId="0" applyFont="1" applyFill="1" applyBorder="1" applyAlignment="1" applyProtection="1">
      <alignment horizontal="center" vertical="center" wrapText="1"/>
      <protection locked="0"/>
    </xf>
    <xf numFmtId="0" fontId="21" fillId="11" borderId="8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7" fillId="11" borderId="8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18" fillId="0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Border="1" applyProtection="1">
      <protection locked="0"/>
    </xf>
    <xf numFmtId="0" fontId="32" fillId="0" borderId="2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vertical="center" wrapText="1"/>
    </xf>
    <xf numFmtId="0" fontId="23" fillId="0" borderId="2" xfId="0" applyFont="1" applyFill="1" applyBorder="1" applyAlignment="1" applyProtection="1">
      <alignment vertical="center" wrapText="1"/>
      <protection locked="0"/>
    </xf>
    <xf numFmtId="0" fontId="28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 applyProtection="1">
      <alignment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34" fillId="11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vertical="center" wrapText="1"/>
    </xf>
    <xf numFmtId="14" fontId="15" fillId="12" borderId="2" xfId="0" applyNumberFormat="1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3" fillId="0" borderId="9" xfId="0" applyFont="1" applyBorder="1" applyAlignment="1"/>
    <xf numFmtId="0" fontId="13" fillId="0" borderId="9" xfId="0" applyFont="1" applyBorder="1" applyAlignment="1">
      <alignment horizontal="left"/>
    </xf>
    <xf numFmtId="0" fontId="4" fillId="2" borderId="9" xfId="0" applyFont="1" applyFill="1" applyBorder="1" applyAlignment="1"/>
    <xf numFmtId="0" fontId="36" fillId="2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/>
    </xf>
    <xf numFmtId="0" fontId="7" fillId="0" borderId="0" xfId="0" applyFont="1" applyFill="1" applyBorder="1"/>
    <xf numFmtId="0" fontId="7" fillId="6" borderId="0" xfId="0" applyFont="1" applyFill="1" applyBorder="1" applyAlignment="1">
      <alignment horizontal="right"/>
    </xf>
    <xf numFmtId="0" fontId="3" fillId="0" borderId="0" xfId="0" applyFont="1" applyBorder="1" applyProtection="1">
      <protection locked="0"/>
    </xf>
    <xf numFmtId="0" fontId="11" fillId="6" borderId="2" xfId="0" applyFont="1" applyFill="1" applyBorder="1" applyAlignment="1" applyProtection="1">
      <alignment horizontal="left" vertical="center" wrapText="1"/>
      <protection locked="0"/>
    </xf>
    <xf numFmtId="49" fontId="36" fillId="8" borderId="0" xfId="0" applyNumberFormat="1" applyFont="1" applyFill="1" applyBorder="1" applyAlignment="1">
      <alignment wrapText="1"/>
    </xf>
    <xf numFmtId="49" fontId="36" fillId="8" borderId="0" xfId="0" applyNumberFormat="1" applyFont="1" applyFill="1" applyBorder="1" applyAlignment="1">
      <alignment horizontal="left" wrapText="1"/>
    </xf>
    <xf numFmtId="0" fontId="4" fillId="2" borderId="0" xfId="0" applyFont="1" applyFill="1" applyBorder="1" applyAlignment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/>
    </xf>
    <xf numFmtId="0" fontId="11" fillId="2" borderId="0" xfId="0" applyFont="1" applyFill="1" applyBorder="1" applyAlignment="1">
      <alignment horizontal="center" vertical="center"/>
    </xf>
    <xf numFmtId="49" fontId="11" fillId="8" borderId="0" xfId="0" applyNumberFormat="1" applyFont="1" applyFill="1" applyBorder="1" applyAlignment="1">
      <alignment horizontal="right" wrapText="1"/>
    </xf>
    <xf numFmtId="0" fontId="37" fillId="2" borderId="0" xfId="0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vertical="center" wrapText="1"/>
    </xf>
    <xf numFmtId="0" fontId="38" fillId="2" borderId="0" xfId="0" applyFont="1" applyFill="1" applyBorder="1" applyAlignment="1">
      <alignment vertical="center" wrapText="1"/>
    </xf>
    <xf numFmtId="0" fontId="39" fillId="2" borderId="0" xfId="0" applyFont="1" applyFill="1" applyBorder="1" applyAlignment="1">
      <alignment horizontal="center" vertical="center" wrapText="1"/>
    </xf>
    <xf numFmtId="49" fontId="11" fillId="13" borderId="0" xfId="0" applyNumberFormat="1" applyFont="1" applyFill="1" applyBorder="1" applyAlignment="1">
      <alignment horizontal="right" wrapText="1"/>
    </xf>
    <xf numFmtId="0" fontId="16" fillId="6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40" fillId="2" borderId="0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49" fontId="11" fillId="8" borderId="0" xfId="0" applyNumberFormat="1" applyFont="1" applyFill="1" applyBorder="1" applyAlignment="1" applyProtection="1">
      <alignment horizontal="right" wrapText="1"/>
      <protection locked="0"/>
    </xf>
    <xf numFmtId="9" fontId="11" fillId="3" borderId="0" xfId="1" applyFont="1" applyFill="1" applyBorder="1" applyAlignment="1">
      <alignment horizontal="right" wrapText="1"/>
    </xf>
    <xf numFmtId="0" fontId="11" fillId="3" borderId="0" xfId="0" applyFont="1" applyFill="1" applyBorder="1" applyAlignment="1">
      <alignment horizontal="right" wrapText="1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protection locked="0"/>
    </xf>
    <xf numFmtId="0" fontId="16" fillId="0" borderId="0" xfId="0" applyFont="1" applyProtection="1">
      <protection locked="0"/>
    </xf>
    <xf numFmtId="0" fontId="16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24" fillId="2" borderId="0" xfId="0" applyFont="1" applyFill="1" applyBorder="1"/>
    <xf numFmtId="0" fontId="16" fillId="0" borderId="0" xfId="0" applyFont="1" applyBorder="1"/>
    <xf numFmtId="0" fontId="30" fillId="2" borderId="0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Border="1" applyProtection="1">
      <protection locked="0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0" fillId="2" borderId="0" xfId="0" applyFill="1" applyBorder="1"/>
    <xf numFmtId="0" fontId="0" fillId="0" borderId="8" xfId="0" applyBorder="1" applyProtection="1">
      <protection locked="0"/>
    </xf>
    <xf numFmtId="0" fontId="1" fillId="0" borderId="8" xfId="0" applyFont="1" applyBorder="1" applyProtection="1">
      <protection locked="0"/>
    </xf>
    <xf numFmtId="0" fontId="0" fillId="0" borderId="2" xfId="0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9" xfId="0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5_&#1088;&#1072;&#1089;&#1087;_&#1079;&#1072;&#1086;&#1095;_2012_2013_1_&#1089;&#1077;&#1089;&#1080;&#1103;%20&#1087;&#1086;&#1089;&#1083;%20&#1074;&#1072;&#1088;&#1080;&#1072;&#1085;&#109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анк_расп"/>
      <sheetName val="группы"/>
      <sheetName val="педаг_алф нагр"/>
      <sheetName val="зомк_1_2"/>
      <sheetName val="зомс_1"/>
      <sheetName val="зомф_1_1"/>
      <sheetName val="зомк_1_1"/>
      <sheetName val="зомм_1"/>
      <sheetName val="зомс_2"/>
      <sheetName val="зомф_2_1"/>
      <sheetName val="зомк_2_1"/>
      <sheetName val="зомк_2_2"/>
      <sheetName val="зомм_2_1"/>
      <sheetName val="зомс_3"/>
      <sheetName val="зомф_3_1"/>
      <sheetName val="зомк_3_1"/>
      <sheetName val="зомк_3_2"/>
      <sheetName val="омм_3_1"/>
      <sheetName val="все_вместе"/>
      <sheetName val="все вместе 2"/>
      <sheetName val="зомс_4"/>
      <sheetName val="зомф_4_1"/>
      <sheetName val="филь"/>
      <sheetName val="зомк_4_1"/>
      <sheetName val="зомк_4_2"/>
      <sheetName val="для студ"/>
      <sheetName val="зомм_4_1"/>
      <sheetName val="зомс_5_1"/>
      <sheetName val="зомк_5"/>
      <sheetName val="зомк_5_2"/>
      <sheetName val="зомм_5"/>
      <sheetName val="4 курс"/>
      <sheetName val="зомк_4_3"/>
      <sheetName val="все в столбик"/>
      <sheetName val="столбик 2 в работе"/>
      <sheetName val="столбик 1"/>
      <sheetName val="І-ІІкурси"/>
      <sheetName val="сумма часов"/>
      <sheetName val="все по вертикали"/>
      <sheetName val="статистика всех"/>
      <sheetName val="зачеты экзамены все по групп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AM94"/>
  <sheetViews>
    <sheetView showZeros="0" tabSelected="1" view="pageBreakPreview" zoomScale="85" zoomScaleNormal="100" workbookViewId="0">
      <pane xSplit="1" ySplit="7" topLeftCell="B8" activePane="bottomRight" state="frozen"/>
      <selection activeCell="AB13" sqref="AB13"/>
      <selection pane="topRight" activeCell="AB13" sqref="AB13"/>
      <selection pane="bottomLeft" activeCell="AB13" sqref="AB13"/>
      <selection pane="bottomRight" sqref="A1:Q65536"/>
    </sheetView>
  </sheetViews>
  <sheetFormatPr defaultRowHeight="12.75"/>
  <cols>
    <col min="1" max="1" width="11.83203125" style="2" hidden="1" customWidth="1"/>
    <col min="2" max="3" width="22.83203125" style="2" hidden="1" customWidth="1"/>
    <col min="4" max="4" width="9.83203125" style="2" hidden="1" customWidth="1"/>
    <col min="5" max="11" width="7.83203125" style="2" hidden="1" customWidth="1"/>
    <col min="12" max="12" width="12.6640625" style="2" hidden="1" customWidth="1"/>
    <col min="13" max="16" width="7.83203125" style="2" hidden="1" customWidth="1"/>
    <col min="17" max="17" width="5.1640625" style="2" hidden="1" customWidth="1"/>
    <col min="18" max="18" width="5" style="2" customWidth="1"/>
    <col min="19" max="19" width="15.1640625" style="2" customWidth="1"/>
    <col min="20" max="20" width="20.6640625" style="2" customWidth="1"/>
    <col min="21" max="21" width="6.83203125" style="227" customWidth="1"/>
    <col min="22" max="22" width="20.6640625" style="2" customWidth="1"/>
    <col min="23" max="23" width="6.83203125" style="227" customWidth="1"/>
    <col min="24" max="24" width="20.6640625" style="2" customWidth="1"/>
    <col min="25" max="25" width="6.83203125" style="227" customWidth="1"/>
    <col min="26" max="26" width="20.6640625" style="2" customWidth="1"/>
    <col min="27" max="27" width="6.83203125" style="227" customWidth="1"/>
    <col min="28" max="28" width="20.6640625" style="2" customWidth="1"/>
    <col min="29" max="29" width="6.83203125" style="227" customWidth="1"/>
    <col min="30" max="30" width="20.6640625" style="2" customWidth="1"/>
    <col min="31" max="31" width="6.83203125" style="227" customWidth="1"/>
    <col min="32" max="32" width="20.6640625" style="2" customWidth="1"/>
    <col min="33" max="33" width="6.83203125" style="227" customWidth="1"/>
    <col min="34" max="34" width="13.1640625" style="2" customWidth="1"/>
    <col min="35" max="35" width="6.83203125" style="2" customWidth="1"/>
    <col min="36" max="16384" width="9.33203125" style="2"/>
  </cols>
  <sheetData>
    <row r="1" spans="1:38" ht="15" customHeight="1">
      <c r="A1" s="1" t="s">
        <v>0</v>
      </c>
      <c r="B1" s="1"/>
      <c r="C1" s="1"/>
      <c r="D1" s="1"/>
      <c r="E1" s="1"/>
      <c r="F1" s="1"/>
      <c r="G1" s="1"/>
      <c r="H1" s="1"/>
      <c r="I1" s="1" t="s">
        <v>0</v>
      </c>
      <c r="J1" s="1"/>
      <c r="K1" s="1"/>
      <c r="L1" s="1"/>
      <c r="M1" s="1"/>
      <c r="N1" s="1"/>
      <c r="O1" s="1" t="s">
        <v>0</v>
      </c>
      <c r="Q1" s="3"/>
      <c r="R1" s="4"/>
      <c r="S1" s="5"/>
      <c r="T1" s="6"/>
      <c r="U1" s="6"/>
      <c r="V1" s="6"/>
      <c r="W1" s="6"/>
      <c r="X1" s="6"/>
      <c r="Y1" s="6"/>
      <c r="Z1" s="7" t="s">
        <v>0</v>
      </c>
      <c r="AA1" s="7"/>
      <c r="AB1" s="6"/>
      <c r="AC1" s="6"/>
      <c r="AD1" s="5" t="s">
        <v>1</v>
      </c>
      <c r="AE1" s="6"/>
      <c r="AF1" s="6"/>
      <c r="AG1" s="6"/>
      <c r="AI1" s="6"/>
      <c r="AJ1" s="6"/>
    </row>
    <row r="2" spans="1:38" ht="15" customHeight="1">
      <c r="A2" s="1"/>
      <c r="B2" s="8" t="s">
        <v>0</v>
      </c>
      <c r="C2" s="9"/>
      <c r="D2" s="8"/>
      <c r="E2" s="1"/>
      <c r="F2" s="1"/>
      <c r="G2" s="1"/>
      <c r="H2" s="9"/>
      <c r="I2" s="1"/>
      <c r="J2" s="9"/>
      <c r="K2" s="9"/>
      <c r="L2" s="9"/>
      <c r="M2" s="9"/>
      <c r="N2" s="9"/>
      <c r="O2" s="1"/>
      <c r="Q2" s="3"/>
      <c r="R2" s="4"/>
      <c r="S2" s="10"/>
      <c r="T2" s="10"/>
      <c r="U2" s="10"/>
      <c r="V2" s="10"/>
      <c r="W2" s="11"/>
      <c r="X2" s="12" t="s">
        <v>0</v>
      </c>
      <c r="Y2" s="12"/>
      <c r="Z2" s="12"/>
      <c r="AA2" s="13"/>
      <c r="AB2" s="6"/>
      <c r="AC2" s="6"/>
      <c r="AD2" s="14" t="s">
        <v>2</v>
      </c>
      <c r="AE2" s="14"/>
      <c r="AF2" s="14"/>
      <c r="AG2" s="14"/>
      <c r="AI2" s="6"/>
      <c r="AJ2" s="6"/>
    </row>
    <row r="3" spans="1:38" ht="15" customHeight="1">
      <c r="A3" s="1"/>
      <c r="B3" s="1"/>
      <c r="C3" s="1"/>
      <c r="D3" s="1"/>
      <c r="E3" s="1"/>
      <c r="F3" s="1"/>
      <c r="G3" s="15"/>
      <c r="H3" s="1"/>
      <c r="I3" s="1"/>
      <c r="J3" s="1"/>
      <c r="K3" s="1"/>
      <c r="L3" s="1"/>
      <c r="M3" s="1"/>
      <c r="N3" s="1"/>
      <c r="O3" s="1" t="s">
        <v>0</v>
      </c>
      <c r="Q3" s="3"/>
      <c r="R3" s="4"/>
      <c r="S3" s="10"/>
      <c r="T3" s="10"/>
      <c r="U3" s="10"/>
      <c r="V3" s="10"/>
      <c r="W3" s="11"/>
      <c r="X3" s="5" t="s">
        <v>3</v>
      </c>
      <c r="Y3" s="5"/>
      <c r="Z3" s="6"/>
      <c r="AA3" s="5"/>
      <c r="AB3" s="6"/>
      <c r="AC3" s="6"/>
      <c r="AD3" s="14" t="s">
        <v>4</v>
      </c>
      <c r="AE3" s="14"/>
      <c r="AF3" s="14"/>
      <c r="AG3" s="14"/>
      <c r="AI3" s="6"/>
      <c r="AJ3" s="6"/>
    </row>
    <row r="4" spans="1:38" ht="15" customHeight="1">
      <c r="A4" s="16"/>
      <c r="B4" s="17" t="s">
        <v>5</v>
      </c>
      <c r="C4" s="18" t="s">
        <v>6</v>
      </c>
      <c r="D4" s="18"/>
      <c r="E4" s="18"/>
      <c r="F4" s="18"/>
      <c r="G4" s="18"/>
      <c r="H4" s="18"/>
      <c r="I4" s="19"/>
      <c r="J4" s="20"/>
      <c r="K4" s="20"/>
      <c r="L4" s="20"/>
      <c r="M4" s="20"/>
      <c r="N4" s="20"/>
      <c r="O4" s="20" t="s">
        <v>0</v>
      </c>
      <c r="P4" s="21" t="s">
        <v>0</v>
      </c>
      <c r="Q4" s="3"/>
      <c r="R4" s="22" t="s">
        <v>0</v>
      </c>
      <c r="S4" s="10" t="s">
        <v>0</v>
      </c>
      <c r="T4" s="23" t="s">
        <v>7</v>
      </c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10"/>
      <c r="AG4" s="11"/>
      <c r="AI4" s="6"/>
      <c r="AJ4" s="6"/>
    </row>
    <row r="5" spans="1:38" ht="15" customHeight="1">
      <c r="A5" s="24"/>
      <c r="B5" s="25"/>
      <c r="C5" s="25"/>
      <c r="D5" s="25"/>
      <c r="E5" s="25"/>
      <c r="F5" s="25"/>
      <c r="G5" s="25"/>
      <c r="H5" s="25"/>
      <c r="I5" s="26"/>
      <c r="J5" s="27"/>
      <c r="K5" s="27"/>
      <c r="L5" s="27"/>
      <c r="M5" s="27"/>
      <c r="N5" s="27"/>
      <c r="O5" s="27"/>
      <c r="P5" s="21"/>
      <c r="Q5" s="3"/>
      <c r="R5" s="22"/>
      <c r="S5" s="23" t="s">
        <v>8</v>
      </c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10"/>
      <c r="AH5" s="28"/>
      <c r="AI5" s="6"/>
      <c r="AJ5" s="6"/>
    </row>
    <row r="6" spans="1:38" ht="15" customHeight="1">
      <c r="A6" s="29"/>
      <c r="B6" s="30"/>
      <c r="C6" s="30"/>
      <c r="D6" s="31" t="s">
        <v>9</v>
      </c>
      <c r="E6" s="32"/>
      <c r="F6" s="32"/>
      <c r="G6" s="32"/>
      <c r="H6" s="32"/>
      <c r="I6" s="33"/>
      <c r="J6" s="31" t="s">
        <v>10</v>
      </c>
      <c r="K6" s="32"/>
      <c r="L6" s="32"/>
      <c r="M6" s="32"/>
      <c r="N6" s="32"/>
      <c r="O6" s="32"/>
      <c r="P6" s="33"/>
      <c r="Q6" s="3"/>
      <c r="R6" s="22"/>
      <c r="S6" s="34">
        <v>0</v>
      </c>
      <c r="T6" s="23" t="s">
        <v>11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35"/>
      <c r="AG6" s="35"/>
      <c r="AH6" s="28"/>
      <c r="AI6" s="6"/>
      <c r="AJ6" s="6"/>
      <c r="AL6" s="2" t="s">
        <v>0</v>
      </c>
    </row>
    <row r="7" spans="1:38" ht="15" customHeight="1">
      <c r="A7" s="29"/>
      <c r="B7" s="36" t="s">
        <v>12</v>
      </c>
      <c r="C7" s="36" t="s">
        <v>13</v>
      </c>
      <c r="D7" s="36" t="s">
        <v>14</v>
      </c>
      <c r="E7" s="37" t="s">
        <v>15</v>
      </c>
      <c r="F7" s="36" t="s">
        <v>16</v>
      </c>
      <c r="G7" s="36" t="s">
        <v>17</v>
      </c>
      <c r="H7" s="36" t="s">
        <v>18</v>
      </c>
      <c r="I7" s="37" t="s">
        <v>19</v>
      </c>
      <c r="J7" s="36" t="s">
        <v>20</v>
      </c>
      <c r="K7" s="36" t="s">
        <v>21</v>
      </c>
      <c r="L7" s="36" t="s">
        <v>22</v>
      </c>
      <c r="M7" s="36" t="s">
        <v>23</v>
      </c>
      <c r="N7" s="36" t="s">
        <v>24</v>
      </c>
      <c r="O7" s="36" t="s">
        <v>25</v>
      </c>
      <c r="P7" s="38" t="s">
        <v>26</v>
      </c>
      <c r="Q7" s="3"/>
      <c r="R7" s="22"/>
      <c r="S7" s="34"/>
      <c r="T7" s="39" t="s">
        <v>27</v>
      </c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40"/>
      <c r="AG7" s="40"/>
      <c r="AH7" s="28"/>
    </row>
    <row r="8" spans="1:38" s="61" customFormat="1" ht="21.75" customHeight="1">
      <c r="A8" s="36" t="s">
        <v>28</v>
      </c>
      <c r="B8" s="41" t="s">
        <v>29</v>
      </c>
      <c r="C8" s="42" t="s">
        <v>30</v>
      </c>
      <c r="D8" s="43" t="s">
        <v>31</v>
      </c>
      <c r="E8" s="44">
        <v>7</v>
      </c>
      <c r="F8" s="45">
        <v>2</v>
      </c>
      <c r="G8" s="46" t="s">
        <v>32</v>
      </c>
      <c r="H8" s="47"/>
      <c r="I8" s="48">
        <f>F8+E8</f>
        <v>9</v>
      </c>
      <c r="J8" s="49">
        <f>COUNTIF($T$9:$AI$71,"Живопис викл.Стєхіна Л.О.")+COUNTIF($T$9:$AI$71,"Екзамен Живопис викл.Стєхіна Л.О.")</f>
        <v>2</v>
      </c>
      <c r="K8" s="50"/>
      <c r="L8" s="50" t="str">
        <f t="shared" ref="L8:L15" si="0">CONCATENATE(D8,"_",G8)</f>
        <v>жи_мг_эз</v>
      </c>
      <c r="M8" s="50">
        <f>COUNTIF($T$9:$AF$70,"З_НКТ_Пя")</f>
        <v>0</v>
      </c>
      <c r="N8" s="51">
        <v>7</v>
      </c>
      <c r="O8" s="52">
        <f t="shared" ref="O8:O15" si="1">N8+J8</f>
        <v>9</v>
      </c>
      <c r="P8" s="36">
        <f>O8-I8</f>
        <v>0</v>
      </c>
      <c r="Q8" s="53">
        <v>1</v>
      </c>
      <c r="R8" s="54"/>
      <c r="S8" s="55"/>
      <c r="T8" s="56"/>
      <c r="U8" s="56"/>
      <c r="V8" s="56"/>
      <c r="W8" s="56"/>
      <c r="X8" s="57"/>
      <c r="Y8" s="56"/>
      <c r="Z8" s="56"/>
      <c r="AA8" s="56"/>
      <c r="AB8" s="58"/>
      <c r="AC8" s="58"/>
      <c r="AD8" s="59"/>
      <c r="AE8" s="58"/>
      <c r="AF8" s="58" t="s">
        <v>33</v>
      </c>
      <c r="AG8" s="58" t="s">
        <v>34</v>
      </c>
      <c r="AH8" s="28"/>
      <c r="AI8" s="60"/>
    </row>
    <row r="9" spans="1:38" s="61" customFormat="1" ht="30" customHeight="1">
      <c r="A9" s="36" t="s">
        <v>28</v>
      </c>
      <c r="B9" s="41" t="s">
        <v>35</v>
      </c>
      <c r="C9" s="42" t="s">
        <v>36</v>
      </c>
      <c r="D9" s="43" t="s">
        <v>37</v>
      </c>
      <c r="E9" s="44">
        <v>10</v>
      </c>
      <c r="F9" s="62"/>
      <c r="G9" s="46"/>
      <c r="H9" s="50"/>
      <c r="I9" s="48">
        <f>F9+E9</f>
        <v>10</v>
      </c>
      <c r="J9" s="49">
        <f>COUNTIF($T$9:$AI$71,"Рисунок Викл.Борисенко П.М.")+COUNTIF($T$9:$AI$71,"Іспит. Рисунок Викл.Борисенко П.М.")</f>
        <v>0</v>
      </c>
      <c r="K9" s="50" t="s">
        <v>0</v>
      </c>
      <c r="L9" s="50" t="str">
        <f t="shared" si="0"/>
        <v>ри_бз_</v>
      </c>
      <c r="M9" s="50">
        <f>COUNTIF($T$9:$AF$70,"З_ОсК_Ни")</f>
        <v>0</v>
      </c>
      <c r="N9" s="51">
        <v>10</v>
      </c>
      <c r="O9" s="52">
        <f t="shared" si="1"/>
        <v>10</v>
      </c>
      <c r="P9" s="36">
        <f t="shared" ref="P9:P15" si="2">O9-I9</f>
        <v>0</v>
      </c>
      <c r="Q9" s="53">
        <v>1</v>
      </c>
      <c r="R9" s="54">
        <v>1</v>
      </c>
      <c r="S9" s="63" t="s">
        <v>38</v>
      </c>
      <c r="T9" s="64"/>
      <c r="U9" s="65"/>
      <c r="V9" s="64"/>
      <c r="W9" s="65"/>
      <c r="X9" s="64"/>
      <c r="Y9" s="65"/>
      <c r="Z9" s="64"/>
      <c r="AA9" s="65"/>
      <c r="AB9" s="64"/>
      <c r="AC9" s="65"/>
      <c r="AD9" s="64"/>
      <c r="AE9" s="65"/>
      <c r="AF9" s="66"/>
      <c r="AG9" s="67"/>
      <c r="AH9" s="28"/>
      <c r="AI9" s="68"/>
    </row>
    <row r="10" spans="1:38" s="61" customFormat="1" ht="30" customHeight="1">
      <c r="A10" s="36" t="s">
        <v>28</v>
      </c>
      <c r="B10" s="41" t="s">
        <v>39</v>
      </c>
      <c r="C10" s="69" t="s">
        <v>40</v>
      </c>
      <c r="D10" s="43" t="s">
        <v>41</v>
      </c>
      <c r="E10" s="45">
        <v>14</v>
      </c>
      <c r="F10" s="62"/>
      <c r="G10" s="70"/>
      <c r="H10" s="50"/>
      <c r="I10" s="48">
        <f>F10+E10</f>
        <v>14</v>
      </c>
      <c r="J10" s="49">
        <f>COUNTIF($T$9:$AI$71,"Комп графіка викл.Чеча М.І.")</f>
        <v>6</v>
      </c>
      <c r="K10" s="50">
        <f>COUNTIF($T$9:$AF$70,"Ко_КоГр_Пя")</f>
        <v>0</v>
      </c>
      <c r="L10" s="50" t="str">
        <f t="shared" si="0"/>
        <v>кг_сч_</v>
      </c>
      <c r="M10" s="50">
        <f>COUNTIF($T$9:$AF$70,"З_КоГр_Пя")</f>
        <v>0</v>
      </c>
      <c r="N10" s="51">
        <v>8</v>
      </c>
      <c r="O10" s="52">
        <f t="shared" si="1"/>
        <v>14</v>
      </c>
      <c r="P10" s="36">
        <f t="shared" si="2"/>
        <v>0</v>
      </c>
      <c r="Q10" s="53">
        <v>1</v>
      </c>
      <c r="R10" s="54">
        <v>2</v>
      </c>
      <c r="S10" s="63" t="s">
        <v>42</v>
      </c>
      <c r="T10" s="64"/>
      <c r="U10" s="65"/>
      <c r="V10" s="64"/>
      <c r="W10" s="65"/>
      <c r="X10" s="64"/>
      <c r="Y10" s="65"/>
      <c r="Z10" s="64"/>
      <c r="AA10" s="65"/>
      <c r="AB10" s="64"/>
      <c r="AC10" s="65"/>
      <c r="AD10" s="64"/>
      <c r="AE10" s="65"/>
      <c r="AF10" s="66"/>
      <c r="AG10" s="67"/>
      <c r="AH10" s="28"/>
      <c r="AI10" s="68"/>
    </row>
    <row r="11" spans="1:38" s="61" customFormat="1" ht="30" customHeight="1">
      <c r="A11" s="36" t="s">
        <v>28</v>
      </c>
      <c r="B11" s="71" t="s">
        <v>43</v>
      </c>
      <c r="C11" s="69" t="s">
        <v>44</v>
      </c>
      <c r="D11" s="43" t="s">
        <v>45</v>
      </c>
      <c r="E11" s="44">
        <v>10</v>
      </c>
      <c r="F11" s="62">
        <v>2</v>
      </c>
      <c r="G11" s="46" t="s">
        <v>32</v>
      </c>
      <c r="H11" s="50"/>
      <c r="I11" s="48">
        <f>F11+E11</f>
        <v>12</v>
      </c>
      <c r="J11" s="49">
        <f>COUNTIF($T$9:$AI$71,"Комп. спецкурс викл.Вейда С.В.")+COUNTIF($T$9:$AI$71,"Екзамен Комп. спецкурс викл.Вейда С.В.")</f>
        <v>5</v>
      </c>
      <c r="K11" s="50">
        <f>COUNTIF($T$9:$AF$70,"Ко_коо_са")</f>
        <v>0</v>
      </c>
      <c r="L11" s="50" t="str">
        <f t="shared" si="0"/>
        <v>ск_аф_эз</v>
      </c>
      <c r="M11" s="50">
        <f>COUNTIF($T$9:$AF$70,"З_коо_са")</f>
        <v>0</v>
      </c>
      <c r="N11" s="51">
        <v>7</v>
      </c>
      <c r="O11" s="52">
        <f t="shared" si="1"/>
        <v>12</v>
      </c>
      <c r="P11" s="36">
        <f>O11-I11</f>
        <v>0</v>
      </c>
      <c r="Q11" s="53">
        <v>1</v>
      </c>
      <c r="R11" s="54">
        <v>3</v>
      </c>
      <c r="S11" s="63" t="s">
        <v>46</v>
      </c>
      <c r="T11" s="64"/>
      <c r="U11" s="65"/>
      <c r="V11" s="64"/>
      <c r="W11" s="65"/>
      <c r="X11" s="64"/>
      <c r="Y11" s="65"/>
      <c r="Z11" s="64"/>
      <c r="AA11" s="65"/>
      <c r="AB11" s="64"/>
      <c r="AC11" s="65"/>
      <c r="AD11" s="64"/>
      <c r="AE11" s="65"/>
      <c r="AF11" s="72" t="s">
        <v>47</v>
      </c>
      <c r="AG11" s="73" t="s">
        <v>48</v>
      </c>
      <c r="AH11" s="28"/>
      <c r="AI11" s="68"/>
    </row>
    <row r="12" spans="1:38" s="61" customFormat="1" ht="30" customHeight="1">
      <c r="A12" s="36" t="s">
        <v>28</v>
      </c>
      <c r="B12" s="41" t="s">
        <v>49</v>
      </c>
      <c r="C12" s="69" t="s">
        <v>44</v>
      </c>
      <c r="D12" s="43" t="s">
        <v>50</v>
      </c>
      <c r="E12" s="44">
        <v>10</v>
      </c>
      <c r="F12" s="62">
        <v>2</v>
      </c>
      <c r="G12" s="70" t="s">
        <v>32</v>
      </c>
      <c r="H12" s="50"/>
      <c r="I12" s="48">
        <f>E12+F12</f>
        <v>12</v>
      </c>
      <c r="J12" s="49">
        <f>COUNTIF($T$9:$AI$71,"Комп. забеспечення викл.Вейда С.В.")+COUNTIF($T$9:$AI$71,"Екзамен Комп. забеспечення викл.Вейда С.В.")</f>
        <v>4</v>
      </c>
      <c r="K12" s="50">
        <f>COUNTIF($T$9:$AF$70,"Ко_Кск_Пя")</f>
        <v>0</v>
      </c>
      <c r="L12" s="50" t="str">
        <f t="shared" si="0"/>
        <v>ко_вд_эз</v>
      </c>
      <c r="M12" s="50">
        <f>COUNTIF($T$9:$AF$70,"З_Кск_Пя")</f>
        <v>0</v>
      </c>
      <c r="N12" s="51">
        <v>8</v>
      </c>
      <c r="O12" s="52">
        <f t="shared" si="1"/>
        <v>12</v>
      </c>
      <c r="P12" s="36">
        <f>O12-I12</f>
        <v>0</v>
      </c>
      <c r="Q12" s="53">
        <v>1</v>
      </c>
      <c r="R12" s="54">
        <v>4</v>
      </c>
      <c r="S12" s="63" t="s">
        <v>51</v>
      </c>
      <c r="T12" s="64"/>
      <c r="U12" s="65"/>
      <c r="V12" s="64"/>
      <c r="W12" s="65"/>
      <c r="X12" s="64"/>
      <c r="Y12" s="65"/>
      <c r="Z12" s="64"/>
      <c r="AA12" s="65"/>
      <c r="AB12" s="64"/>
      <c r="AC12" s="65"/>
      <c r="AD12" s="64"/>
      <c r="AE12" s="65"/>
      <c r="AF12" s="74"/>
      <c r="AG12" s="75"/>
      <c r="AH12" s="28"/>
      <c r="AI12" s="68"/>
      <c r="AJ12" s="61" t="s">
        <v>0</v>
      </c>
      <c r="AK12" s="61" t="s">
        <v>0</v>
      </c>
    </row>
    <row r="13" spans="1:38" s="61" customFormat="1" ht="21" customHeight="1">
      <c r="A13" s="36" t="s">
        <v>28</v>
      </c>
      <c r="B13" s="41" t="s">
        <v>52</v>
      </c>
      <c r="C13" s="42" t="s">
        <v>53</v>
      </c>
      <c r="D13" s="43" t="s">
        <v>54</v>
      </c>
      <c r="E13" s="44">
        <v>7</v>
      </c>
      <c r="F13" s="62"/>
      <c r="G13" s="70"/>
      <c r="H13" s="50"/>
      <c r="I13" s="48">
        <f>F13+E13</f>
        <v>7</v>
      </c>
      <c r="J13" s="76">
        <f>COUNTIF($T$9:$AG$56,"Історія зарубіжного мистецтва викл.Филь Л.М.")</f>
        <v>3</v>
      </c>
      <c r="K13" s="50">
        <f>COUNTIF($T$9:$AF$70,"Ко_ж_Ни")</f>
        <v>0</v>
      </c>
      <c r="L13" s="50" t="str">
        <f t="shared" si="0"/>
        <v>ии_фи_</v>
      </c>
      <c r="M13" s="50">
        <f>COUNTIF($T$9:$AF$70,"З_ж_Ни")</f>
        <v>0</v>
      </c>
      <c r="N13" s="51">
        <v>4</v>
      </c>
      <c r="O13" s="52">
        <f t="shared" si="1"/>
        <v>7</v>
      </c>
      <c r="P13" s="36">
        <f t="shared" si="2"/>
        <v>0</v>
      </c>
      <c r="Q13" s="53">
        <v>1</v>
      </c>
      <c r="R13" s="54"/>
      <c r="S13" s="77" t="s">
        <v>55</v>
      </c>
      <c r="T13" s="78"/>
      <c r="U13" s="79"/>
      <c r="V13" s="80"/>
      <c r="W13" s="79"/>
      <c r="X13" s="78"/>
      <c r="Y13" s="79"/>
      <c r="Z13" s="78"/>
      <c r="AA13" s="79"/>
      <c r="AB13" s="80"/>
      <c r="AC13" s="79"/>
      <c r="AD13" s="78"/>
      <c r="AE13" s="79"/>
      <c r="AF13" s="81"/>
      <c r="AG13" s="82"/>
      <c r="AH13" s="28"/>
      <c r="AI13" s="68"/>
    </row>
    <row r="14" spans="1:38" s="61" customFormat="1" ht="30" customHeight="1">
      <c r="A14" s="36" t="s">
        <v>28</v>
      </c>
      <c r="B14" s="41" t="s">
        <v>56</v>
      </c>
      <c r="C14" s="42" t="s">
        <v>53</v>
      </c>
      <c r="D14" s="43" t="s">
        <v>57</v>
      </c>
      <c r="E14" s="44">
        <v>3</v>
      </c>
      <c r="F14" s="62">
        <v>2</v>
      </c>
      <c r="G14" s="70" t="s">
        <v>58</v>
      </c>
      <c r="H14" s="50"/>
      <c r="I14" s="48">
        <f>F14+E14</f>
        <v>5</v>
      </c>
      <c r="J14" s="49">
        <f>COUNTIF($T$9:$AI$71,"Історія українського мистецтва викл.Филь Л.М.")+COUNTIF($T$9:$AI$71,"к/р Історія українського мистецтва викл.Филь Л.М.")</f>
        <v>3</v>
      </c>
      <c r="K14" s="50">
        <f>COUNTIF($S$9:$AG$70,"Ко_ии_фи")</f>
        <v>0</v>
      </c>
      <c r="L14" s="50" t="str">
        <f t="shared" si="0"/>
        <v>уи_фи_кр</v>
      </c>
      <c r="M14" s="50">
        <f>COUNTIF($S$9:$AG$70,"З_ии_фи")</f>
        <v>0</v>
      </c>
      <c r="N14" s="51">
        <v>2</v>
      </c>
      <c r="O14" s="52">
        <f t="shared" si="1"/>
        <v>5</v>
      </c>
      <c r="P14" s="36">
        <f t="shared" si="2"/>
        <v>0</v>
      </c>
      <c r="Q14" s="53">
        <v>1</v>
      </c>
      <c r="R14" s="54">
        <v>5</v>
      </c>
      <c r="S14" s="63" t="s">
        <v>59</v>
      </c>
      <c r="T14" s="83"/>
      <c r="U14" s="84"/>
      <c r="V14" s="64"/>
      <c r="W14" s="65"/>
      <c r="X14" s="64"/>
      <c r="Y14" s="65"/>
      <c r="Z14" s="83"/>
      <c r="AA14" s="84"/>
      <c r="AB14" s="85"/>
      <c r="AC14" s="65"/>
      <c r="AD14" s="64"/>
      <c r="AE14" s="65"/>
      <c r="AF14" s="72" t="s">
        <v>47</v>
      </c>
      <c r="AG14" s="73" t="s">
        <v>48</v>
      </c>
      <c r="AH14" s="28"/>
      <c r="AI14" s="68"/>
    </row>
    <row r="15" spans="1:38" s="61" customFormat="1" ht="30" customHeight="1">
      <c r="A15" s="36" t="s">
        <v>28</v>
      </c>
      <c r="B15" s="41" t="s">
        <v>60</v>
      </c>
      <c r="C15" s="42" t="s">
        <v>61</v>
      </c>
      <c r="D15" s="71" t="s">
        <v>62</v>
      </c>
      <c r="E15" s="44">
        <v>7</v>
      </c>
      <c r="F15" s="62"/>
      <c r="G15" s="70"/>
      <c r="H15" s="50"/>
      <c r="I15" s="48">
        <f>F15+E15</f>
        <v>7</v>
      </c>
      <c r="J15" s="49">
        <f>COUNTIF($T$9:$AI$71,"Методика викладання фахових дисциплін доц.Вербовський В.В.")</f>
        <v>3</v>
      </c>
      <c r="K15" s="50">
        <f>COUNTIF($T$9:$AF$70,"Ко_Рис_Гу")</f>
        <v>0</v>
      </c>
      <c r="L15" s="50" t="str">
        <f t="shared" si="0"/>
        <v>мт_шв_</v>
      </c>
      <c r="M15" s="50">
        <f>COUNTIF($T$9:$AF$70,"З_Рис_Гу")</f>
        <v>0</v>
      </c>
      <c r="N15" s="51">
        <v>4</v>
      </c>
      <c r="O15" s="52">
        <f t="shared" si="1"/>
        <v>7</v>
      </c>
      <c r="P15" s="86">
        <f t="shared" si="2"/>
        <v>0</v>
      </c>
      <c r="Q15" s="53">
        <v>1</v>
      </c>
      <c r="R15" s="54">
        <v>6</v>
      </c>
      <c r="S15" s="63" t="s">
        <v>63</v>
      </c>
      <c r="T15" s="83"/>
      <c r="U15" s="84"/>
      <c r="V15" s="64"/>
      <c r="W15" s="65"/>
      <c r="X15" s="64"/>
      <c r="Y15" s="65"/>
      <c r="Z15" s="83"/>
      <c r="AA15" s="84"/>
      <c r="AB15" s="85"/>
      <c r="AC15" s="65"/>
      <c r="AD15" s="64"/>
      <c r="AE15" s="65"/>
      <c r="AF15" s="74"/>
      <c r="AG15" s="75"/>
      <c r="AH15" s="28"/>
      <c r="AI15" s="68"/>
    </row>
    <row r="16" spans="1:38" s="61" customFormat="1" ht="30" customHeight="1">
      <c r="A16" s="36" t="s">
        <v>28</v>
      </c>
      <c r="B16" s="87">
        <v>0</v>
      </c>
      <c r="C16" s="87"/>
      <c r="D16" s="88">
        <v>0</v>
      </c>
      <c r="E16" s="47"/>
      <c r="F16" s="89"/>
      <c r="G16" s="70"/>
      <c r="H16" s="50"/>
      <c r="I16" s="89"/>
      <c r="J16" s="90">
        <v>0</v>
      </c>
      <c r="K16" s="50"/>
      <c r="L16" s="50"/>
      <c r="M16" s="50"/>
      <c r="N16" s="50"/>
      <c r="O16" s="50"/>
      <c r="P16" s="37">
        <f>IF(O16=I16,0,1)</f>
        <v>0</v>
      </c>
      <c r="Q16" s="91"/>
      <c r="R16" s="54">
        <v>7</v>
      </c>
      <c r="S16" s="63" t="s">
        <v>64</v>
      </c>
      <c r="T16" s="64"/>
      <c r="U16" s="65"/>
      <c r="V16" s="64"/>
      <c r="W16" s="65"/>
      <c r="X16" s="64"/>
      <c r="Y16" s="65"/>
      <c r="Z16" s="92"/>
      <c r="AA16" s="65"/>
      <c r="AB16" s="85"/>
      <c r="AC16" s="65"/>
      <c r="AD16" s="64"/>
      <c r="AE16" s="65"/>
      <c r="AF16" s="93" t="s">
        <v>47</v>
      </c>
      <c r="AG16" s="73" t="s">
        <v>48</v>
      </c>
      <c r="AH16" s="28"/>
      <c r="AI16" s="68"/>
    </row>
    <row r="17" spans="1:39" s="61" customFormat="1" ht="30" customHeight="1">
      <c r="A17" s="36" t="s">
        <v>28</v>
      </c>
      <c r="B17" s="87"/>
      <c r="C17" s="87"/>
      <c r="D17" s="88"/>
      <c r="E17" s="94"/>
      <c r="F17" s="95"/>
      <c r="G17" s="96"/>
      <c r="H17" s="97"/>
      <c r="I17" s="95"/>
      <c r="J17" s="98">
        <f>COUNTIF($T$9:$AF$70,"Цв_Ни")</f>
        <v>0</v>
      </c>
      <c r="K17" s="97"/>
      <c r="L17" s="97">
        <f>COUNTIF($T$9:$AF$70,"Е_Цв_Се")</f>
        <v>0</v>
      </c>
      <c r="M17" s="97">
        <f>COUNTIF($T$9:$AF$70,"З_Цв_Се")</f>
        <v>0</v>
      </c>
      <c r="N17" s="97"/>
      <c r="O17" s="97"/>
      <c r="P17" s="37"/>
      <c r="Q17" s="99"/>
      <c r="R17" s="54">
        <v>8</v>
      </c>
      <c r="S17" s="63" t="s">
        <v>65</v>
      </c>
      <c r="T17" s="64"/>
      <c r="U17" s="65"/>
      <c r="V17" s="64"/>
      <c r="W17" s="65"/>
      <c r="X17" s="64"/>
      <c r="Y17" s="65"/>
      <c r="Z17" s="92"/>
      <c r="AA17" s="65"/>
      <c r="AB17" s="85"/>
      <c r="AC17" s="65"/>
      <c r="AD17" s="64"/>
      <c r="AE17" s="65"/>
      <c r="AF17" s="100"/>
      <c r="AG17" s="75"/>
      <c r="AH17" s="28"/>
      <c r="AI17" s="68"/>
    </row>
    <row r="18" spans="1:39" s="61" customFormat="1" ht="30" customHeight="1">
      <c r="A18" s="36" t="s">
        <v>28</v>
      </c>
      <c r="B18" s="87" t="s">
        <v>0</v>
      </c>
      <c r="C18" s="87"/>
      <c r="D18" s="88"/>
      <c r="E18" s="94"/>
      <c r="F18" s="95"/>
      <c r="G18" s="96"/>
      <c r="H18" s="97"/>
      <c r="I18" s="95"/>
      <c r="J18" s="97">
        <f>COUNTIF($T$9:$AF$70,"ОсК_Ни")</f>
        <v>0</v>
      </c>
      <c r="K18" s="97"/>
      <c r="L18" s="97">
        <f>COUNTIF($T$9:$AF$70,"Е_Шр_Шв")</f>
        <v>0</v>
      </c>
      <c r="M18" s="97">
        <f>COUNTIF($T$9:$AF$70,"З_Шр_Шв")</f>
        <v>0</v>
      </c>
      <c r="N18" s="97"/>
      <c r="O18" s="97"/>
      <c r="P18" s="101"/>
      <c r="Q18" s="99"/>
      <c r="R18" s="54">
        <v>9</v>
      </c>
      <c r="S18" s="63" t="s">
        <v>66</v>
      </c>
      <c r="T18" s="64"/>
      <c r="U18" s="65"/>
      <c r="V18" s="64"/>
      <c r="W18" s="65"/>
      <c r="X18" s="102"/>
      <c r="Y18" s="102"/>
      <c r="Z18" s="92"/>
      <c r="AA18" s="65"/>
      <c r="AB18" s="64"/>
      <c r="AC18" s="65"/>
      <c r="AD18" s="102"/>
      <c r="AE18" s="102"/>
      <c r="AF18" s="103"/>
      <c r="AG18" s="103"/>
      <c r="AH18" s="28"/>
      <c r="AI18" s="68"/>
      <c r="AK18" s="61" t="s">
        <v>0</v>
      </c>
    </row>
    <row r="19" spans="1:39" s="61" customFormat="1" ht="30" customHeight="1">
      <c r="A19" s="36" t="s">
        <v>28</v>
      </c>
      <c r="B19" s="87"/>
      <c r="C19" s="87"/>
      <c r="D19" s="88"/>
      <c r="E19" s="94"/>
      <c r="F19" s="95"/>
      <c r="G19" s="96"/>
      <c r="H19" s="97"/>
      <c r="I19" s="95"/>
      <c r="J19" s="97">
        <f>COUNTIF($T$9:$AF$70,"Рис_Гуз")</f>
        <v>0</v>
      </c>
      <c r="K19" s="94">
        <f>SUM(K8:K18)</f>
        <v>0</v>
      </c>
      <c r="L19" s="94">
        <f>SUM(L8:L18)</f>
        <v>0</v>
      </c>
      <c r="M19" s="94">
        <f>SUM(M8:M18)</f>
        <v>0</v>
      </c>
      <c r="N19" s="94"/>
      <c r="O19" s="94"/>
      <c r="P19" s="101"/>
      <c r="Q19" s="99"/>
      <c r="R19" s="54">
        <v>10</v>
      </c>
      <c r="S19" s="63" t="s">
        <v>67</v>
      </c>
      <c r="T19" s="64"/>
      <c r="U19" s="65"/>
      <c r="V19" s="64"/>
      <c r="W19" s="65"/>
      <c r="X19" s="102"/>
      <c r="Y19" s="102"/>
      <c r="Z19" s="92"/>
      <c r="AA19" s="65"/>
      <c r="AB19" s="64"/>
      <c r="AC19" s="65"/>
      <c r="AD19" s="102"/>
      <c r="AE19" s="102"/>
      <c r="AF19" s="104"/>
      <c r="AG19" s="67"/>
      <c r="AH19" s="28"/>
      <c r="AI19" s="68"/>
    </row>
    <row r="20" spans="1:39" s="61" customFormat="1" ht="30" customHeight="1">
      <c r="A20" s="36" t="s">
        <v>28</v>
      </c>
      <c r="B20" s="105" t="s">
        <v>68</v>
      </c>
      <c r="C20" s="105"/>
      <c r="D20" s="105" t="s">
        <v>0</v>
      </c>
      <c r="E20" s="106">
        <f>SUM(E8:E19)</f>
        <v>68</v>
      </c>
      <c r="F20" s="106">
        <f t="shared" ref="F20:O20" si="3">SUM(F8:F19)</f>
        <v>8</v>
      </c>
      <c r="G20" s="106">
        <f t="shared" si="3"/>
        <v>0</v>
      </c>
      <c r="H20" s="106">
        <f t="shared" si="3"/>
        <v>0</v>
      </c>
      <c r="I20" s="106">
        <f t="shared" si="3"/>
        <v>76</v>
      </c>
      <c r="J20" s="106">
        <f t="shared" si="3"/>
        <v>26</v>
      </c>
      <c r="K20" s="106">
        <f t="shared" si="3"/>
        <v>0</v>
      </c>
      <c r="L20" s="106">
        <f t="shared" si="3"/>
        <v>0</v>
      </c>
      <c r="M20" s="106">
        <f t="shared" si="3"/>
        <v>0</v>
      </c>
      <c r="N20" s="106">
        <f t="shared" si="3"/>
        <v>50</v>
      </c>
      <c r="O20" s="106">
        <f t="shared" si="3"/>
        <v>76</v>
      </c>
      <c r="P20" s="107">
        <f>SUM(P5:P19)</f>
        <v>0</v>
      </c>
      <c r="Q20" s="99"/>
      <c r="R20" s="54">
        <v>11</v>
      </c>
      <c r="S20" s="108" t="s">
        <v>69</v>
      </c>
      <c r="T20" s="64"/>
      <c r="U20" s="109"/>
      <c r="V20" s="64"/>
      <c r="W20" s="109"/>
      <c r="X20" s="102"/>
      <c r="Y20" s="102"/>
      <c r="Z20" s="64"/>
      <c r="AA20" s="109"/>
      <c r="AB20" s="64"/>
      <c r="AC20" s="65"/>
      <c r="AD20" s="102"/>
      <c r="AE20" s="102"/>
      <c r="AF20" s="104"/>
      <c r="AG20" s="67"/>
      <c r="AH20" s="28"/>
      <c r="AI20" s="68"/>
      <c r="AL20" s="61" t="s">
        <v>0</v>
      </c>
    </row>
    <row r="21" spans="1:39" s="61" customFormat="1" ht="30" customHeight="1">
      <c r="A21" s="36" t="s">
        <v>28</v>
      </c>
      <c r="B21" s="88"/>
      <c r="C21" s="88"/>
      <c r="D21" s="88"/>
      <c r="E21" s="37"/>
      <c r="F21" s="37"/>
      <c r="G21" s="110"/>
      <c r="H21" s="111"/>
      <c r="I21" s="112"/>
      <c r="J21" s="76">
        <f>COUNTIF($T$9:$AF$69,"ект_ан")</f>
        <v>0</v>
      </c>
      <c r="K21" s="37"/>
      <c r="L21" s="37"/>
      <c r="M21" s="37"/>
      <c r="N21" s="110"/>
      <c r="O21" s="113"/>
      <c r="P21" s="36"/>
      <c r="Q21" s="99"/>
      <c r="R21" s="54">
        <v>12</v>
      </c>
      <c r="S21" s="108" t="s">
        <v>70</v>
      </c>
      <c r="T21" s="64"/>
      <c r="U21" s="102"/>
      <c r="V21" s="64"/>
      <c r="W21" s="102"/>
      <c r="X21" s="102"/>
      <c r="Y21" s="102"/>
      <c r="Z21" s="64"/>
      <c r="AA21" s="102"/>
      <c r="AB21" s="64"/>
      <c r="AC21" s="65"/>
      <c r="AD21" s="102"/>
      <c r="AE21" s="102"/>
      <c r="AF21" s="104"/>
      <c r="AG21" s="67"/>
      <c r="AH21" s="28"/>
      <c r="AI21" s="68"/>
    </row>
    <row r="22" spans="1:39" s="61" customFormat="1" ht="30" customHeight="1">
      <c r="A22" s="36" t="s">
        <v>28</v>
      </c>
      <c r="B22" s="114" t="s">
        <v>71</v>
      </c>
      <c r="C22" s="115" t="s">
        <v>72</v>
      </c>
      <c r="D22" s="50" t="s">
        <v>73</v>
      </c>
      <c r="E22" s="116"/>
      <c r="F22" s="62">
        <v>2</v>
      </c>
      <c r="G22" s="46" t="s">
        <v>32</v>
      </c>
      <c r="H22" s="111"/>
      <c r="I22" s="112"/>
      <c r="J22" s="76">
        <f>COUNTIF($T$9:$AF$69,"ект_ан")</f>
        <v>0</v>
      </c>
      <c r="K22" s="37"/>
      <c r="L22" s="37"/>
      <c r="M22" s="37"/>
      <c r="N22" s="110"/>
      <c r="O22" s="113"/>
      <c r="P22" s="36"/>
      <c r="Q22" s="99"/>
      <c r="R22" s="54">
        <v>13</v>
      </c>
      <c r="S22" s="108" t="s">
        <v>74</v>
      </c>
      <c r="T22" s="64"/>
      <c r="U22" s="109"/>
      <c r="V22" s="64"/>
      <c r="W22" s="109"/>
      <c r="X22" s="117"/>
      <c r="Y22" s="102"/>
      <c r="Z22" s="64"/>
      <c r="AA22" s="109"/>
      <c r="AB22" s="64"/>
      <c r="AC22" s="109"/>
      <c r="AD22" s="117"/>
      <c r="AE22" s="102"/>
      <c r="AF22" s="104"/>
      <c r="AG22" s="67"/>
      <c r="AH22" s="28"/>
      <c r="AI22" s="68"/>
    </row>
    <row r="23" spans="1:39" s="61" customFormat="1" ht="30" customHeight="1">
      <c r="A23" s="36" t="s">
        <v>28</v>
      </c>
      <c r="B23" s="88" t="s">
        <v>75</v>
      </c>
      <c r="C23" s="88"/>
      <c r="D23" s="88"/>
      <c r="E23" s="37"/>
      <c r="F23" s="37"/>
      <c r="G23" s="118"/>
      <c r="H23" s="111"/>
      <c r="I23" s="112"/>
      <c r="J23" s="76">
        <f>COUNTIF($T$9:$AF$69,"ект_ан")</f>
        <v>0</v>
      </c>
      <c r="K23" s="37"/>
      <c r="L23" s="37"/>
      <c r="M23" s="37"/>
      <c r="N23" s="110"/>
      <c r="O23" s="113"/>
      <c r="P23" s="37"/>
      <c r="Q23" s="99"/>
      <c r="R23" s="54">
        <v>14</v>
      </c>
      <c r="S23" s="108" t="s">
        <v>76</v>
      </c>
      <c r="T23" s="64"/>
      <c r="U23" s="102"/>
      <c r="V23" s="64"/>
      <c r="W23" s="102"/>
      <c r="X23" s="119"/>
      <c r="Y23" s="119"/>
      <c r="Z23" s="64"/>
      <c r="AA23" s="102"/>
      <c r="AB23" s="64"/>
      <c r="AC23" s="102"/>
      <c r="AD23" s="119"/>
      <c r="AE23" s="119"/>
      <c r="AF23" s="104"/>
      <c r="AG23" s="67"/>
      <c r="AH23" s="120"/>
      <c r="AI23" s="68"/>
      <c r="AJ23" s="61" t="s">
        <v>0</v>
      </c>
    </row>
    <row r="24" spans="1:39" s="61" customFormat="1" ht="20.25" customHeight="1">
      <c r="A24" s="36" t="s">
        <v>28</v>
      </c>
      <c r="B24" s="88" t="s">
        <v>77</v>
      </c>
      <c r="C24" s="88"/>
      <c r="D24" s="88"/>
      <c r="E24" s="37"/>
      <c r="F24" s="37"/>
      <c r="G24" s="121" t="s">
        <v>78</v>
      </c>
      <c r="H24" s="111"/>
      <c r="I24" s="112"/>
      <c r="J24" s="76">
        <f>COUNTIF($T$9:$AF$69,"ект_ан")</f>
        <v>0</v>
      </c>
      <c r="K24" s="37"/>
      <c r="L24" s="37"/>
      <c r="M24" s="37"/>
      <c r="N24" s="110"/>
      <c r="O24" s="113"/>
      <c r="P24" s="37"/>
      <c r="Q24" s="99"/>
      <c r="R24" s="54"/>
      <c r="S24" s="55"/>
      <c r="T24" s="59" t="s">
        <v>79</v>
      </c>
      <c r="U24" s="58" t="s">
        <v>34</v>
      </c>
      <c r="V24" s="59" t="s">
        <v>80</v>
      </c>
      <c r="W24" s="58" t="s">
        <v>34</v>
      </c>
      <c r="X24" s="59" t="s">
        <v>81</v>
      </c>
      <c r="Y24" s="58" t="s">
        <v>34</v>
      </c>
      <c r="Z24" s="58" t="s">
        <v>82</v>
      </c>
      <c r="AA24" s="58" t="s">
        <v>34</v>
      </c>
      <c r="AB24" s="58" t="s">
        <v>83</v>
      </c>
      <c r="AC24" s="58" t="s">
        <v>34</v>
      </c>
      <c r="AD24" s="59" t="s">
        <v>84</v>
      </c>
      <c r="AE24" s="58" t="s">
        <v>34</v>
      </c>
      <c r="AF24" s="58" t="s">
        <v>85</v>
      </c>
      <c r="AG24" s="58" t="s">
        <v>34</v>
      </c>
      <c r="AH24" s="120"/>
      <c r="AI24" s="68"/>
      <c r="AK24" s="61" t="s">
        <v>0</v>
      </c>
    </row>
    <row r="25" spans="1:39" s="61" customFormat="1" ht="30" customHeight="1">
      <c r="A25" s="36" t="s">
        <v>28</v>
      </c>
      <c r="B25" s="122" t="s">
        <v>86</v>
      </c>
      <c r="C25" s="122" t="s">
        <v>87</v>
      </c>
      <c r="D25" s="47" t="s">
        <v>88</v>
      </c>
      <c r="E25" s="37"/>
      <c r="F25" s="37"/>
      <c r="G25" s="121" t="s">
        <v>78</v>
      </c>
      <c r="H25" s="123"/>
      <c r="I25" s="112"/>
      <c r="J25" s="76">
        <f>COUNTIF($T$9:$AF$69,"ект_ан")</f>
        <v>0</v>
      </c>
      <c r="K25" s="37"/>
      <c r="L25" s="37"/>
      <c r="M25" s="37"/>
      <c r="N25" s="110"/>
      <c r="O25" s="113"/>
      <c r="P25" s="124"/>
      <c r="Q25" s="99"/>
      <c r="R25" s="54">
        <v>1</v>
      </c>
      <c r="S25" s="63" t="s">
        <v>38</v>
      </c>
      <c r="T25" s="72" t="s">
        <v>89</v>
      </c>
      <c r="U25" s="73" t="s">
        <v>90</v>
      </c>
      <c r="V25" s="72" t="s">
        <v>91</v>
      </c>
      <c r="W25" s="73" t="s">
        <v>92</v>
      </c>
      <c r="X25" s="125" t="s">
        <v>93</v>
      </c>
      <c r="Y25" s="126" t="s">
        <v>94</v>
      </c>
      <c r="Z25" s="127" t="s">
        <v>95</v>
      </c>
      <c r="AA25" s="67" t="s">
        <v>96</v>
      </c>
      <c r="AB25" s="128" t="s">
        <v>97</v>
      </c>
      <c r="AC25" s="129" t="s">
        <v>92</v>
      </c>
      <c r="AD25" s="104"/>
      <c r="AE25" s="130"/>
      <c r="AF25" s="131" t="s">
        <v>98</v>
      </c>
      <c r="AG25" s="129" t="s">
        <v>99</v>
      </c>
      <c r="AH25" s="120"/>
      <c r="AI25" s="68"/>
    </row>
    <row r="26" spans="1:39" s="61" customFormat="1" ht="30" customHeight="1">
      <c r="A26" s="36" t="s">
        <v>28</v>
      </c>
      <c r="B26" s="88" t="s">
        <v>100</v>
      </c>
      <c r="C26" s="88" t="s">
        <v>101</v>
      </c>
      <c r="D26" s="47" t="s">
        <v>102</v>
      </c>
      <c r="E26" s="37"/>
      <c r="F26" s="37"/>
      <c r="G26" s="121" t="s">
        <v>78</v>
      </c>
      <c r="H26" s="37"/>
      <c r="I26" s="113"/>
      <c r="J26" s="76">
        <f>COUNTIF($T$9:$AF$69,"ее_бр")</f>
        <v>0</v>
      </c>
      <c r="K26" s="111"/>
      <c r="L26" s="111"/>
      <c r="M26" s="111"/>
      <c r="N26" s="132"/>
      <c r="O26" s="133"/>
      <c r="P26" s="37"/>
      <c r="Q26" s="99"/>
      <c r="R26" s="54">
        <v>2</v>
      </c>
      <c r="S26" s="63" t="s">
        <v>42</v>
      </c>
      <c r="T26" s="74"/>
      <c r="U26" s="75"/>
      <c r="V26" s="74"/>
      <c r="W26" s="75"/>
      <c r="X26" s="125" t="s">
        <v>93</v>
      </c>
      <c r="Y26" s="126" t="s">
        <v>94</v>
      </c>
      <c r="Z26" s="127" t="s">
        <v>95</v>
      </c>
      <c r="AA26" s="67" t="s">
        <v>96</v>
      </c>
      <c r="AB26" s="134"/>
      <c r="AC26" s="135"/>
      <c r="AD26" s="136" t="s">
        <v>103</v>
      </c>
      <c r="AE26" s="137" t="s">
        <v>104</v>
      </c>
      <c r="AF26" s="138"/>
      <c r="AG26" s="135"/>
      <c r="AH26" s="120"/>
      <c r="AI26" s="68"/>
    </row>
    <row r="27" spans="1:39" s="61" customFormat="1" ht="30" customHeight="1">
      <c r="A27" s="36" t="s">
        <v>28</v>
      </c>
      <c r="B27" s="139" t="s">
        <v>105</v>
      </c>
      <c r="C27" s="139" t="s">
        <v>106</v>
      </c>
      <c r="D27" s="97" t="s">
        <v>107</v>
      </c>
      <c r="E27" s="37"/>
      <c r="F27" s="37"/>
      <c r="G27" s="121"/>
      <c r="H27" s="111"/>
      <c r="I27" s="113"/>
      <c r="J27" s="132">
        <f>COUNTIF($S$9:$AG$69,"Н_Фр")</f>
        <v>0</v>
      </c>
      <c r="K27" s="111"/>
      <c r="L27" s="111"/>
      <c r="M27" s="111"/>
      <c r="N27" s="132"/>
      <c r="O27" s="133"/>
      <c r="P27" s="37"/>
      <c r="Q27" s="99"/>
      <c r="R27" s="54">
        <v>3</v>
      </c>
      <c r="S27" s="63" t="s">
        <v>46</v>
      </c>
      <c r="T27" s="72" t="s">
        <v>89</v>
      </c>
      <c r="U27" s="73" t="s">
        <v>90</v>
      </c>
      <c r="V27" s="72" t="s">
        <v>91</v>
      </c>
      <c r="W27" s="73" t="s">
        <v>92</v>
      </c>
      <c r="X27" s="104"/>
      <c r="Y27" s="130"/>
      <c r="Z27" s="127" t="s">
        <v>95</v>
      </c>
      <c r="AA27" s="67" t="s">
        <v>96</v>
      </c>
      <c r="AB27" s="128" t="s">
        <v>108</v>
      </c>
      <c r="AC27" s="129" t="s">
        <v>92</v>
      </c>
      <c r="AD27" s="136" t="s">
        <v>103</v>
      </c>
      <c r="AE27" s="140" t="s">
        <v>104</v>
      </c>
      <c r="AF27" s="128" t="s">
        <v>109</v>
      </c>
      <c r="AG27" s="129" t="s">
        <v>90</v>
      </c>
      <c r="AH27" s="120"/>
      <c r="AI27" s="68"/>
    </row>
    <row r="28" spans="1:39" s="61" customFormat="1" ht="30" customHeight="1">
      <c r="A28" s="36" t="s">
        <v>28</v>
      </c>
      <c r="B28" s="141" t="s">
        <v>110</v>
      </c>
      <c r="C28" s="141" t="s">
        <v>111</v>
      </c>
      <c r="D28" s="50" t="s">
        <v>112</v>
      </c>
      <c r="E28" s="37"/>
      <c r="F28" s="37"/>
      <c r="G28" s="121"/>
      <c r="H28" s="111"/>
      <c r="I28" s="113"/>
      <c r="J28" s="132">
        <f>COUNTIF($S$9:$AG$69,"Фил_Фи")</f>
        <v>0</v>
      </c>
      <c r="K28" s="111"/>
      <c r="L28" s="111"/>
      <c r="M28" s="111">
        <f>COUNTIF($S$9:$AG$69,"З_Фил_Фи")</f>
        <v>0</v>
      </c>
      <c r="N28" s="132"/>
      <c r="O28" s="133"/>
      <c r="P28" s="37"/>
      <c r="Q28" s="99"/>
      <c r="R28" s="54">
        <v>4</v>
      </c>
      <c r="S28" s="63" t="s">
        <v>51</v>
      </c>
      <c r="T28" s="74"/>
      <c r="U28" s="75"/>
      <c r="V28" s="74"/>
      <c r="W28" s="75"/>
      <c r="X28" s="104"/>
      <c r="Y28" s="130"/>
      <c r="Z28" s="142" t="s">
        <v>113</v>
      </c>
      <c r="AA28" s="67" t="s">
        <v>96</v>
      </c>
      <c r="AB28" s="134"/>
      <c r="AC28" s="135"/>
      <c r="AD28" s="136" t="s">
        <v>103</v>
      </c>
      <c r="AE28" s="140" t="s">
        <v>104</v>
      </c>
      <c r="AF28" s="134"/>
      <c r="AG28" s="135"/>
      <c r="AH28" s="120"/>
      <c r="AI28" s="68"/>
      <c r="AM28" s="61" t="s">
        <v>0</v>
      </c>
    </row>
    <row r="29" spans="1:39" s="61" customFormat="1" ht="20.25" customHeight="1">
      <c r="A29" s="36" t="s">
        <v>28</v>
      </c>
      <c r="B29" s="88" t="s">
        <v>114</v>
      </c>
      <c r="C29" s="88" t="s">
        <v>115</v>
      </c>
      <c r="D29" s="97" t="s">
        <v>116</v>
      </c>
      <c r="E29" s="37"/>
      <c r="F29" s="37"/>
      <c r="G29" s="121" t="s">
        <v>78</v>
      </c>
      <c r="H29" s="111" t="s">
        <v>0</v>
      </c>
      <c r="I29" s="113"/>
      <c r="J29" s="76">
        <f>COUNTIF($T$9:$AF$69,"ох_пр_бу")</f>
        <v>0</v>
      </c>
      <c r="K29" s="111"/>
      <c r="L29" s="111"/>
      <c r="M29" s="111"/>
      <c r="N29" s="132"/>
      <c r="O29" s="133"/>
      <c r="P29" s="37"/>
      <c r="Q29" s="99" t="s">
        <v>0</v>
      </c>
      <c r="R29" s="54">
        <v>5</v>
      </c>
      <c r="S29" s="77" t="s">
        <v>55</v>
      </c>
      <c r="T29" s="81"/>
      <c r="U29" s="82"/>
      <c r="V29" s="143"/>
      <c r="W29" s="82"/>
      <c r="X29" s="81"/>
      <c r="Y29" s="82"/>
      <c r="Z29" s="81"/>
      <c r="AA29" s="82"/>
      <c r="AB29" s="143"/>
      <c r="AC29" s="82"/>
      <c r="AD29" s="81"/>
      <c r="AE29" s="82"/>
      <c r="AF29" s="144"/>
      <c r="AG29" s="145"/>
      <c r="AH29" s="120"/>
      <c r="AI29" s="68"/>
      <c r="AK29" s="61" t="s">
        <v>0</v>
      </c>
    </row>
    <row r="30" spans="1:39" s="61" customFormat="1" ht="30" customHeight="1">
      <c r="A30" s="36" t="s">
        <v>28</v>
      </c>
      <c r="B30" s="88"/>
      <c r="C30" s="88"/>
      <c r="D30" s="97"/>
      <c r="E30" s="37"/>
      <c r="F30" s="37"/>
      <c r="G30" s="121"/>
      <c r="H30" s="123"/>
      <c r="I30" s="112"/>
      <c r="J30" s="146"/>
      <c r="K30" s="123"/>
      <c r="L30" s="123"/>
      <c r="M30" s="123"/>
      <c r="N30" s="146"/>
      <c r="O30" s="112"/>
      <c r="P30" s="37"/>
      <c r="Q30" s="99"/>
      <c r="R30" s="54">
        <v>6</v>
      </c>
      <c r="S30" s="63" t="s">
        <v>59</v>
      </c>
      <c r="T30" s="72" t="s">
        <v>117</v>
      </c>
      <c r="U30" s="147" t="s">
        <v>92</v>
      </c>
      <c r="V30" s="72" t="s">
        <v>118</v>
      </c>
      <c r="W30" s="73" t="s">
        <v>90</v>
      </c>
      <c r="X30" s="104"/>
      <c r="Y30" s="130"/>
      <c r="Z30" s="148" t="s">
        <v>119</v>
      </c>
      <c r="AA30" s="126" t="s">
        <v>96</v>
      </c>
      <c r="AB30" s="149" t="s">
        <v>120</v>
      </c>
      <c r="AC30" s="73" t="s">
        <v>92</v>
      </c>
      <c r="AD30" s="150" t="s">
        <v>121</v>
      </c>
      <c r="AE30" s="151" t="s">
        <v>122</v>
      </c>
      <c r="AF30" s="72" t="s">
        <v>123</v>
      </c>
      <c r="AG30" s="73" t="s">
        <v>124</v>
      </c>
      <c r="AH30" s="120"/>
      <c r="AI30" s="68"/>
      <c r="AJ30" s="61" t="s">
        <v>0</v>
      </c>
    </row>
    <row r="31" spans="1:39" s="61" customFormat="1" ht="30" customHeight="1">
      <c r="A31" s="36" t="s">
        <v>28</v>
      </c>
      <c r="B31" s="88"/>
      <c r="C31" s="88"/>
      <c r="D31" s="97"/>
      <c r="E31" s="37"/>
      <c r="F31" s="37"/>
      <c r="G31" s="121"/>
      <c r="H31" s="123"/>
      <c r="I31" s="112"/>
      <c r="J31" s="146"/>
      <c r="K31" s="123"/>
      <c r="L31" s="123"/>
      <c r="M31" s="123"/>
      <c r="N31" s="146"/>
      <c r="O31" s="112"/>
      <c r="P31" s="37"/>
      <c r="Q31" s="99" t="s">
        <v>0</v>
      </c>
      <c r="R31" s="54">
        <v>7</v>
      </c>
      <c r="S31" s="63" t="s">
        <v>63</v>
      </c>
      <c r="T31" s="74"/>
      <c r="U31" s="152"/>
      <c r="V31" s="74"/>
      <c r="W31" s="75"/>
      <c r="X31" s="104"/>
      <c r="Y31" s="130"/>
      <c r="Z31" s="148" t="s">
        <v>119</v>
      </c>
      <c r="AA31" s="126" t="s">
        <v>96</v>
      </c>
      <c r="AB31" s="153"/>
      <c r="AC31" s="75"/>
      <c r="AD31" s="150" t="s">
        <v>121</v>
      </c>
      <c r="AE31" s="151" t="s">
        <v>122</v>
      </c>
      <c r="AF31" s="74"/>
      <c r="AG31" s="75"/>
      <c r="AH31" s="120"/>
      <c r="AI31" s="68"/>
    </row>
    <row r="32" spans="1:39" s="61" customFormat="1" ht="30" customHeight="1">
      <c r="A32" s="36" t="s">
        <v>28</v>
      </c>
      <c r="B32" s="88"/>
      <c r="C32" s="88"/>
      <c r="D32" s="97"/>
      <c r="E32" s="37"/>
      <c r="F32" s="37"/>
      <c r="G32" s="121"/>
      <c r="H32" s="123"/>
      <c r="I32" s="112"/>
      <c r="J32" s="146"/>
      <c r="K32" s="123"/>
      <c r="L32" s="123"/>
      <c r="M32" s="123"/>
      <c r="N32" s="146"/>
      <c r="O32" s="112"/>
      <c r="P32" s="37"/>
      <c r="Q32" s="99"/>
      <c r="R32" s="54">
        <v>8</v>
      </c>
      <c r="S32" s="63" t="s">
        <v>64</v>
      </c>
      <c r="T32" s="72" t="s">
        <v>117</v>
      </c>
      <c r="U32" s="73" t="s">
        <v>92</v>
      </c>
      <c r="V32" s="72" t="s">
        <v>118</v>
      </c>
      <c r="W32" s="73" t="s">
        <v>90</v>
      </c>
      <c r="X32" s="104"/>
      <c r="Y32" s="130"/>
      <c r="Z32" s="154" t="s">
        <v>125</v>
      </c>
      <c r="AA32" s="155" t="s">
        <v>126</v>
      </c>
      <c r="AB32" s="156"/>
      <c r="AC32" s="156"/>
      <c r="AD32" s="157" t="s">
        <v>127</v>
      </c>
      <c r="AE32" s="158" t="s">
        <v>122</v>
      </c>
      <c r="AF32" s="72" t="s">
        <v>123</v>
      </c>
      <c r="AG32" s="73" t="s">
        <v>124</v>
      </c>
      <c r="AH32" s="120"/>
      <c r="AI32" s="68"/>
    </row>
    <row r="33" spans="1:38" s="61" customFormat="1" ht="30" customHeight="1">
      <c r="A33" s="36" t="s">
        <v>28</v>
      </c>
      <c r="B33" s="88"/>
      <c r="C33" s="88"/>
      <c r="D33" s="97"/>
      <c r="E33" s="37"/>
      <c r="F33" s="37"/>
      <c r="G33" s="121"/>
      <c r="H33" s="123"/>
      <c r="I33" s="112"/>
      <c r="J33" s="146"/>
      <c r="K33" s="123"/>
      <c r="L33" s="123"/>
      <c r="M33" s="123"/>
      <c r="N33" s="146"/>
      <c r="O33" s="112"/>
      <c r="P33" s="37"/>
      <c r="Q33" s="99"/>
      <c r="R33" s="54">
        <v>9</v>
      </c>
      <c r="S33" s="63" t="s">
        <v>65</v>
      </c>
      <c r="T33" s="74"/>
      <c r="U33" s="75"/>
      <c r="V33" s="74"/>
      <c r="W33" s="75"/>
      <c r="X33" s="104"/>
      <c r="Y33" s="130"/>
      <c r="Z33" s="154" t="s">
        <v>125</v>
      </c>
      <c r="AA33" s="155" t="s">
        <v>126</v>
      </c>
      <c r="AB33" s="156"/>
      <c r="AC33" s="156"/>
      <c r="AD33" s="157" t="s">
        <v>127</v>
      </c>
      <c r="AE33" s="159" t="s">
        <v>122</v>
      </c>
      <c r="AF33" s="74"/>
      <c r="AG33" s="75"/>
      <c r="AH33" s="120"/>
      <c r="AI33" s="68"/>
      <c r="AK33" s="61" t="s">
        <v>0</v>
      </c>
    </row>
    <row r="34" spans="1:38" s="61" customFormat="1" ht="30" customHeight="1">
      <c r="A34" s="36" t="s">
        <v>28</v>
      </c>
      <c r="B34" s="88"/>
      <c r="C34" s="88"/>
      <c r="D34" s="97"/>
      <c r="E34" s="37"/>
      <c r="F34" s="37"/>
      <c r="G34" s="121"/>
      <c r="H34" s="123"/>
      <c r="I34" s="112"/>
      <c r="J34" s="146"/>
      <c r="K34" s="123"/>
      <c r="L34" s="123"/>
      <c r="M34" s="123"/>
      <c r="N34" s="146"/>
      <c r="O34" s="112"/>
      <c r="P34" s="37"/>
      <c r="Q34" s="99"/>
      <c r="R34" s="54">
        <v>10</v>
      </c>
      <c r="S34" s="63" t="s">
        <v>66</v>
      </c>
      <c r="T34" s="128" t="s">
        <v>128</v>
      </c>
      <c r="U34" s="129" t="s">
        <v>92</v>
      </c>
      <c r="V34" s="104"/>
      <c r="W34" s="130"/>
      <c r="X34" s="103"/>
      <c r="Y34" s="103"/>
      <c r="Z34" s="154" t="s">
        <v>125</v>
      </c>
      <c r="AA34" s="155" t="s">
        <v>126</v>
      </c>
      <c r="AB34" s="136"/>
      <c r="AC34" s="160"/>
      <c r="AD34" s="103"/>
      <c r="AE34" s="103"/>
      <c r="AF34" s="136"/>
      <c r="AG34" s="160"/>
      <c r="AH34" s="120"/>
      <c r="AI34" s="68"/>
      <c r="AJ34" s="61" t="s">
        <v>0</v>
      </c>
    </row>
    <row r="35" spans="1:38" s="61" customFormat="1" ht="30" customHeight="1">
      <c r="A35" s="36" t="s">
        <v>28</v>
      </c>
      <c r="B35" s="88"/>
      <c r="C35" s="88"/>
      <c r="D35" s="97"/>
      <c r="E35" s="37"/>
      <c r="F35" s="37"/>
      <c r="G35" s="121"/>
      <c r="H35" s="123"/>
      <c r="I35" s="112"/>
      <c r="J35" s="146"/>
      <c r="K35" s="123"/>
      <c r="L35" s="123"/>
      <c r="M35" s="123"/>
      <c r="N35" s="146"/>
      <c r="O35" s="112"/>
      <c r="P35" s="37"/>
      <c r="Q35" s="99"/>
      <c r="R35" s="54">
        <v>11</v>
      </c>
      <c r="S35" s="63" t="s">
        <v>67</v>
      </c>
      <c r="T35" s="134"/>
      <c r="U35" s="135"/>
      <c r="V35" s="104"/>
      <c r="W35" s="130"/>
      <c r="X35" s="103"/>
      <c r="Y35" s="103"/>
      <c r="Z35" s="161"/>
      <c r="AA35" s="130"/>
      <c r="AB35" s="150"/>
      <c r="AC35" s="162"/>
      <c r="AD35" s="103"/>
      <c r="AE35" s="103"/>
      <c r="AF35" s="150"/>
      <c r="AG35" s="162"/>
      <c r="AH35" s="120"/>
      <c r="AI35" s="68"/>
      <c r="AJ35" s="61" t="s">
        <v>0</v>
      </c>
    </row>
    <row r="36" spans="1:38" s="61" customFormat="1" ht="30" customHeight="1">
      <c r="A36" s="36" t="s">
        <v>28</v>
      </c>
      <c r="B36" s="88"/>
      <c r="C36" s="88"/>
      <c r="D36" s="97"/>
      <c r="E36" s="37"/>
      <c r="F36" s="37"/>
      <c r="G36" s="121"/>
      <c r="H36" s="123"/>
      <c r="I36" s="112"/>
      <c r="J36" s="146"/>
      <c r="K36" s="123"/>
      <c r="L36" s="123"/>
      <c r="M36" s="123"/>
      <c r="N36" s="146"/>
      <c r="O36" s="112"/>
      <c r="P36" s="37"/>
      <c r="Q36" s="99"/>
      <c r="R36" s="54">
        <v>12</v>
      </c>
      <c r="S36" s="108" t="s">
        <v>69</v>
      </c>
      <c r="T36" s="104"/>
      <c r="U36" s="67"/>
      <c r="V36" s="104"/>
      <c r="W36" s="130"/>
      <c r="X36" s="103"/>
      <c r="Y36" s="103"/>
      <c r="Z36" s="104"/>
      <c r="AA36" s="67"/>
      <c r="AB36" s="150"/>
      <c r="AC36" s="162"/>
      <c r="AD36" s="103"/>
      <c r="AE36" s="103"/>
      <c r="AF36" s="150"/>
      <c r="AG36" s="162"/>
      <c r="AH36" s="120"/>
      <c r="AI36" s="68"/>
      <c r="AJ36" s="61" t="s">
        <v>0</v>
      </c>
    </row>
    <row r="37" spans="1:38" s="61" customFormat="1" ht="30" customHeight="1">
      <c r="A37" s="36" t="s">
        <v>28</v>
      </c>
      <c r="B37" s="88"/>
      <c r="C37" s="88"/>
      <c r="D37" s="97"/>
      <c r="E37" s="37"/>
      <c r="F37" s="37"/>
      <c r="G37" s="121"/>
      <c r="H37" s="123"/>
      <c r="I37" s="112"/>
      <c r="J37" s="146"/>
      <c r="K37" s="123"/>
      <c r="L37" s="123"/>
      <c r="M37" s="123"/>
      <c r="N37" s="146"/>
      <c r="O37" s="112"/>
      <c r="P37" s="37"/>
      <c r="Q37" s="99"/>
      <c r="R37" s="54">
        <v>13</v>
      </c>
      <c r="S37" s="108" t="s">
        <v>70</v>
      </c>
      <c r="T37" s="104"/>
      <c r="U37" s="103"/>
      <c r="V37" s="104"/>
      <c r="W37" s="130"/>
      <c r="X37" s="103"/>
      <c r="Y37" s="103"/>
      <c r="Z37" s="104"/>
      <c r="AA37" s="103"/>
      <c r="AB37" s="104"/>
      <c r="AC37" s="130"/>
      <c r="AD37" s="103"/>
      <c r="AE37" s="103"/>
      <c r="AF37" s="104"/>
      <c r="AG37" s="67"/>
      <c r="AH37" s="120"/>
      <c r="AI37" s="68"/>
    </row>
    <row r="38" spans="1:38" s="61" customFormat="1" ht="30" customHeight="1">
      <c r="A38" s="36" t="s">
        <v>28</v>
      </c>
      <c r="B38" s="88"/>
      <c r="C38" s="88"/>
      <c r="D38" s="97"/>
      <c r="E38" s="37"/>
      <c r="F38" s="37"/>
      <c r="G38" s="121"/>
      <c r="H38" s="123"/>
      <c r="I38" s="112"/>
      <c r="J38" s="146"/>
      <c r="K38" s="123"/>
      <c r="L38" s="123"/>
      <c r="M38" s="123"/>
      <c r="N38" s="146"/>
      <c r="O38" s="112"/>
      <c r="P38" s="37"/>
      <c r="Q38" s="99"/>
      <c r="R38" s="54">
        <v>14</v>
      </c>
      <c r="S38" s="108" t="s">
        <v>74</v>
      </c>
      <c r="T38" s="104"/>
      <c r="U38" s="67"/>
      <c r="V38" s="104"/>
      <c r="W38" s="130"/>
      <c r="X38" s="163"/>
      <c r="Y38" s="103"/>
      <c r="Z38" s="104"/>
      <c r="AA38" s="67"/>
      <c r="AB38" s="104"/>
      <c r="AC38" s="67"/>
      <c r="AD38" s="163"/>
      <c r="AE38" s="103"/>
      <c r="AF38" s="104"/>
      <c r="AG38" s="67"/>
      <c r="AH38" s="120"/>
      <c r="AI38" s="68"/>
    </row>
    <row r="39" spans="1:38" s="61" customFormat="1" ht="30" customHeight="1">
      <c r="A39" s="36" t="s">
        <v>28</v>
      </c>
      <c r="B39" s="88"/>
      <c r="C39" s="88"/>
      <c r="D39" s="97"/>
      <c r="E39" s="37"/>
      <c r="F39" s="37"/>
      <c r="G39" s="121"/>
      <c r="H39" s="123"/>
      <c r="I39" s="112"/>
      <c r="J39" s="146"/>
      <c r="K39" s="123"/>
      <c r="L39" s="123"/>
      <c r="M39" s="123"/>
      <c r="N39" s="146"/>
      <c r="O39" s="112"/>
      <c r="P39" s="37"/>
      <c r="Q39" s="99"/>
      <c r="R39" s="54">
        <v>15</v>
      </c>
      <c r="S39" s="108" t="s">
        <v>76</v>
      </c>
      <c r="T39" s="104"/>
      <c r="U39" s="103"/>
      <c r="V39" s="104"/>
      <c r="W39" s="103"/>
      <c r="X39" s="164"/>
      <c r="Y39" s="164"/>
      <c r="Z39" s="104"/>
      <c r="AA39" s="103"/>
      <c r="AB39" s="104"/>
      <c r="AC39" s="103"/>
      <c r="AD39" s="164"/>
      <c r="AE39" s="164"/>
      <c r="AF39" s="104"/>
      <c r="AG39" s="67"/>
      <c r="AH39" s="120"/>
      <c r="AI39" s="68"/>
    </row>
    <row r="40" spans="1:38" ht="24.95" customHeight="1">
      <c r="A40" s="123" t="s">
        <v>129</v>
      </c>
      <c r="B40" s="88"/>
      <c r="C40" s="88"/>
      <c r="D40" s="97"/>
      <c r="E40" s="37"/>
      <c r="F40" s="37"/>
      <c r="G40" s="121"/>
      <c r="H40" s="123"/>
      <c r="I40" s="112"/>
      <c r="J40" s="146"/>
      <c r="K40" s="123"/>
      <c r="L40" s="123"/>
      <c r="M40" s="123"/>
      <c r="N40" s="146"/>
      <c r="O40" s="112"/>
      <c r="P40" s="37"/>
      <c r="Q40" s="165"/>
      <c r="R40" s="54"/>
      <c r="S40" s="55"/>
      <c r="T40" s="59" t="s">
        <v>130</v>
      </c>
      <c r="U40" s="58" t="s">
        <v>34</v>
      </c>
      <c r="V40" s="59" t="s">
        <v>131</v>
      </c>
      <c r="W40" s="58" t="s">
        <v>34</v>
      </c>
      <c r="X40" s="59" t="s">
        <v>132</v>
      </c>
      <c r="Y40" s="58" t="s">
        <v>34</v>
      </c>
      <c r="Z40" s="58" t="s">
        <v>133</v>
      </c>
      <c r="AA40" s="58" t="s">
        <v>34</v>
      </c>
      <c r="AB40" s="58" t="s">
        <v>134</v>
      </c>
      <c r="AC40" s="58" t="s">
        <v>34</v>
      </c>
      <c r="AD40" s="57"/>
      <c r="AE40" s="56"/>
      <c r="AF40" s="57"/>
      <c r="AG40" s="56"/>
      <c r="AH40" s="120"/>
      <c r="AI40" s="68"/>
      <c r="AK40" s="2" t="s">
        <v>0</v>
      </c>
    </row>
    <row r="41" spans="1:38" ht="30" customHeight="1">
      <c r="A41" s="123" t="s">
        <v>129</v>
      </c>
      <c r="B41" s="88"/>
      <c r="C41" s="88"/>
      <c r="D41" s="97"/>
      <c r="E41" s="37"/>
      <c r="F41" s="37"/>
      <c r="G41" s="121"/>
      <c r="H41" s="123"/>
      <c r="I41" s="112"/>
      <c r="J41" s="146"/>
      <c r="K41" s="123"/>
      <c r="L41" s="123"/>
      <c r="M41" s="123"/>
      <c r="N41" s="146"/>
      <c r="O41" s="112"/>
      <c r="P41" s="37"/>
      <c r="Q41" s="165"/>
      <c r="R41" s="54">
        <v>1</v>
      </c>
      <c r="S41" s="63" t="s">
        <v>38</v>
      </c>
      <c r="T41" s="104"/>
      <c r="U41" s="130"/>
      <c r="V41" s="104"/>
      <c r="W41" s="130"/>
      <c r="X41" s="66"/>
      <c r="Y41" s="67"/>
      <c r="Z41" s="166" t="s">
        <v>135</v>
      </c>
      <c r="AA41" s="126" t="s">
        <v>122</v>
      </c>
      <c r="AB41" s="66"/>
      <c r="AC41" s="67"/>
      <c r="AD41" s="102"/>
      <c r="AE41" s="102"/>
      <c r="AF41" s="119"/>
      <c r="AG41" s="119"/>
      <c r="AH41" s="120"/>
      <c r="AI41" s="68"/>
    </row>
    <row r="42" spans="1:38" ht="30" customHeight="1">
      <c r="A42" s="123" t="s">
        <v>129</v>
      </c>
      <c r="B42" s="88"/>
      <c r="C42" s="88"/>
      <c r="D42" s="97"/>
      <c r="E42" s="37"/>
      <c r="F42" s="37"/>
      <c r="G42" s="121"/>
      <c r="H42" s="123"/>
      <c r="I42" s="112"/>
      <c r="J42" s="146"/>
      <c r="K42" s="123"/>
      <c r="L42" s="123"/>
      <c r="M42" s="123"/>
      <c r="N42" s="146"/>
      <c r="O42" s="112"/>
      <c r="P42" s="37"/>
      <c r="Q42" s="165"/>
      <c r="R42" s="54">
        <v>2</v>
      </c>
      <c r="S42" s="63" t="s">
        <v>42</v>
      </c>
      <c r="T42" s="104"/>
      <c r="U42" s="130"/>
      <c r="V42" s="136" t="s">
        <v>103</v>
      </c>
      <c r="W42" s="137" t="s">
        <v>104</v>
      </c>
      <c r="X42" s="67"/>
      <c r="Y42" s="67"/>
      <c r="Z42" s="166" t="s">
        <v>135</v>
      </c>
      <c r="AA42" s="126" t="s">
        <v>122</v>
      </c>
      <c r="AB42" s="67"/>
      <c r="AC42" s="67"/>
      <c r="AD42" s="102"/>
      <c r="AE42" s="102"/>
      <c r="AF42" s="119"/>
      <c r="AG42" s="119"/>
      <c r="AH42" s="120"/>
      <c r="AI42" s="68"/>
    </row>
    <row r="43" spans="1:38" ht="30" customHeight="1">
      <c r="A43" s="123" t="s">
        <v>129</v>
      </c>
      <c r="B43" s="88"/>
      <c r="C43" s="88"/>
      <c r="D43" s="97"/>
      <c r="E43" s="37"/>
      <c r="F43" s="37"/>
      <c r="G43" s="121"/>
      <c r="H43" s="123"/>
      <c r="I43" s="112"/>
      <c r="J43" s="146"/>
      <c r="K43" s="123"/>
      <c r="L43" s="123"/>
      <c r="M43" s="123"/>
      <c r="N43" s="146"/>
      <c r="O43" s="112"/>
      <c r="P43" s="37"/>
      <c r="Q43" s="165"/>
      <c r="R43" s="54">
        <v>3</v>
      </c>
      <c r="S43" s="63" t="s">
        <v>46</v>
      </c>
      <c r="T43" s="128" t="s">
        <v>136</v>
      </c>
      <c r="U43" s="129" t="s">
        <v>92</v>
      </c>
      <c r="V43" s="136" t="s">
        <v>103</v>
      </c>
      <c r="W43" s="140" t="s">
        <v>104</v>
      </c>
      <c r="X43" s="167"/>
      <c r="Y43" s="130"/>
      <c r="Z43" s="67"/>
      <c r="AA43" s="67"/>
      <c r="AB43" s="67"/>
      <c r="AC43" s="67"/>
      <c r="AD43" s="102"/>
      <c r="AE43" s="102"/>
      <c r="AF43" s="119"/>
      <c r="AG43" s="119"/>
      <c r="AH43" s="120"/>
      <c r="AI43" s="68"/>
    </row>
    <row r="44" spans="1:38" ht="30" customHeight="1">
      <c r="A44" s="123" t="s">
        <v>129</v>
      </c>
      <c r="B44" s="88"/>
      <c r="C44" s="88"/>
      <c r="D44" s="97"/>
      <c r="E44" s="37"/>
      <c r="F44" s="37"/>
      <c r="G44" s="121"/>
      <c r="H44" s="123"/>
      <c r="I44" s="112"/>
      <c r="J44" s="146"/>
      <c r="K44" s="123"/>
      <c r="L44" s="123"/>
      <c r="M44" s="123"/>
      <c r="N44" s="146"/>
      <c r="O44" s="112"/>
      <c r="P44" s="37"/>
      <c r="Q44" s="165"/>
      <c r="R44" s="54">
        <v>4</v>
      </c>
      <c r="S44" s="63" t="s">
        <v>51</v>
      </c>
      <c r="T44" s="134"/>
      <c r="U44" s="135"/>
      <c r="V44" s="136" t="s">
        <v>103</v>
      </c>
      <c r="W44" s="140" t="s">
        <v>104</v>
      </c>
      <c r="X44" s="167"/>
      <c r="Y44" s="130"/>
      <c r="Z44" s="67"/>
      <c r="AA44" s="67"/>
      <c r="AB44" s="67"/>
      <c r="AC44" s="67"/>
      <c r="AD44" s="102"/>
      <c r="AE44" s="102"/>
      <c r="AF44" s="119"/>
      <c r="AG44" s="119"/>
      <c r="AH44" s="120"/>
      <c r="AI44" s="68"/>
    </row>
    <row r="45" spans="1:38" ht="20.100000000000001" customHeight="1">
      <c r="A45" s="123" t="s">
        <v>129</v>
      </c>
      <c r="B45" s="88"/>
      <c r="C45" s="88"/>
      <c r="D45" s="97"/>
      <c r="E45" s="37"/>
      <c r="F45" s="37"/>
      <c r="G45" s="121"/>
      <c r="H45" s="123"/>
      <c r="I45" s="112"/>
      <c r="J45" s="146"/>
      <c r="K45" s="123"/>
      <c r="L45" s="123"/>
      <c r="M45" s="123"/>
      <c r="N45" s="146"/>
      <c r="O45" s="112"/>
      <c r="P45" s="37"/>
      <c r="Q45" s="165"/>
      <c r="R45" s="54">
        <v>5</v>
      </c>
      <c r="S45" s="77" t="s">
        <v>55</v>
      </c>
      <c r="T45" s="56"/>
      <c r="U45" s="56"/>
      <c r="V45" s="56"/>
      <c r="W45" s="56"/>
      <c r="X45" s="57"/>
      <c r="Y45" s="56"/>
      <c r="Z45" s="57"/>
      <c r="AA45" s="56"/>
      <c r="AB45" s="56"/>
      <c r="AC45" s="56"/>
      <c r="AD45" s="168"/>
      <c r="AE45" s="169"/>
      <c r="AF45" s="168"/>
      <c r="AG45" s="169"/>
      <c r="AH45" s="120"/>
      <c r="AI45" s="68"/>
    </row>
    <row r="46" spans="1:38" ht="30" customHeight="1">
      <c r="A46" s="123" t="s">
        <v>129</v>
      </c>
      <c r="B46" s="88"/>
      <c r="C46" s="88"/>
      <c r="D46" s="97"/>
      <c r="E46" s="37"/>
      <c r="F46" s="37"/>
      <c r="G46" s="121"/>
      <c r="H46" s="123"/>
      <c r="I46" s="112"/>
      <c r="J46" s="146"/>
      <c r="K46" s="123"/>
      <c r="L46" s="123"/>
      <c r="M46" s="123"/>
      <c r="N46" s="146"/>
      <c r="O46" s="112"/>
      <c r="P46" s="37"/>
      <c r="Q46" s="165"/>
      <c r="R46" s="54">
        <v>6</v>
      </c>
      <c r="S46" s="63" t="s">
        <v>59</v>
      </c>
      <c r="T46" s="150" t="s">
        <v>121</v>
      </c>
      <c r="U46" s="151" t="s">
        <v>122</v>
      </c>
      <c r="V46" s="170"/>
      <c r="W46" s="170"/>
      <c r="X46" s="170"/>
      <c r="Y46" s="170"/>
      <c r="Z46" s="170"/>
      <c r="AA46" s="170"/>
      <c r="AB46" s="170"/>
      <c r="AC46" s="67"/>
      <c r="AD46" s="64"/>
      <c r="AE46" s="109"/>
      <c r="AF46" s="64"/>
      <c r="AG46" s="109"/>
      <c r="AH46" s="120"/>
      <c r="AI46" s="68"/>
      <c r="AL46" s="2" t="s">
        <v>0</v>
      </c>
    </row>
    <row r="47" spans="1:38" ht="30" customHeight="1">
      <c r="A47" s="123" t="s">
        <v>129</v>
      </c>
      <c r="B47" s="88"/>
      <c r="C47" s="88"/>
      <c r="D47" s="97"/>
      <c r="E47" s="37"/>
      <c r="F47" s="37"/>
      <c r="G47" s="121"/>
      <c r="H47" s="123"/>
      <c r="I47" s="112"/>
      <c r="J47" s="146"/>
      <c r="K47" s="123"/>
      <c r="L47" s="123"/>
      <c r="M47" s="123"/>
      <c r="N47" s="146"/>
      <c r="O47" s="112"/>
      <c r="P47" s="37"/>
      <c r="Q47" s="165"/>
      <c r="R47" s="54">
        <v>7</v>
      </c>
      <c r="S47" s="63" t="s">
        <v>63</v>
      </c>
      <c r="T47" s="166" t="s">
        <v>137</v>
      </c>
      <c r="U47" s="126" t="s">
        <v>122</v>
      </c>
      <c r="V47" s="170"/>
      <c r="W47" s="170"/>
      <c r="X47" s="170"/>
      <c r="Y47" s="170"/>
      <c r="Z47" s="170"/>
      <c r="AA47" s="170"/>
      <c r="AB47" s="170"/>
      <c r="AC47" s="67"/>
      <c r="AD47" s="64"/>
      <c r="AE47" s="109"/>
      <c r="AF47" s="64"/>
      <c r="AG47" s="109"/>
      <c r="AH47" s="120"/>
      <c r="AI47" s="68"/>
    </row>
    <row r="48" spans="1:38" ht="30" customHeight="1">
      <c r="A48" s="123" t="s">
        <v>129</v>
      </c>
      <c r="B48" s="88"/>
      <c r="C48" s="88"/>
      <c r="D48" s="97"/>
      <c r="E48" s="37"/>
      <c r="F48" s="37"/>
      <c r="G48" s="121"/>
      <c r="H48" s="123"/>
      <c r="I48" s="112"/>
      <c r="J48" s="146"/>
      <c r="K48" s="123"/>
      <c r="L48" s="123"/>
      <c r="M48" s="123"/>
      <c r="N48" s="146"/>
      <c r="O48" s="112"/>
      <c r="P48" s="37"/>
      <c r="Q48" s="165"/>
      <c r="R48" s="54">
        <v>8</v>
      </c>
      <c r="S48" s="63" t="s">
        <v>64</v>
      </c>
      <c r="T48" s="166" t="s">
        <v>137</v>
      </c>
      <c r="U48" s="126" t="s">
        <v>122</v>
      </c>
      <c r="V48" s="171"/>
      <c r="W48" s="170"/>
      <c r="X48" s="170"/>
      <c r="Y48" s="170"/>
      <c r="Z48" s="170"/>
      <c r="AA48" s="170"/>
      <c r="AB48" s="170"/>
      <c r="AC48" s="67"/>
      <c r="AD48" s="64"/>
      <c r="AE48" s="109"/>
      <c r="AF48" s="64"/>
      <c r="AG48" s="109"/>
      <c r="AH48" s="120"/>
      <c r="AI48" s="68"/>
      <c r="AJ48" s="2" t="s">
        <v>0</v>
      </c>
    </row>
    <row r="49" spans="1:38" ht="30" customHeight="1">
      <c r="A49" s="123" t="s">
        <v>129</v>
      </c>
      <c r="B49" s="88"/>
      <c r="C49" s="88"/>
      <c r="D49" s="97"/>
      <c r="E49" s="37"/>
      <c r="F49" s="37"/>
      <c r="G49" s="121"/>
      <c r="H49" s="123"/>
      <c r="I49" s="112"/>
      <c r="J49" s="146"/>
      <c r="K49" s="123"/>
      <c r="L49" s="123"/>
      <c r="M49" s="123"/>
      <c r="N49" s="146"/>
      <c r="O49" s="112"/>
      <c r="P49" s="37"/>
      <c r="Q49" s="165"/>
      <c r="R49" s="54">
        <v>9</v>
      </c>
      <c r="S49" s="63" t="s">
        <v>65</v>
      </c>
      <c r="T49" s="172"/>
      <c r="U49" s="172"/>
      <c r="V49" s="171"/>
      <c r="W49" s="170"/>
      <c r="X49" s="170"/>
      <c r="Y49" s="170"/>
      <c r="Z49" s="170"/>
      <c r="AA49" s="170"/>
      <c r="AB49" s="170"/>
      <c r="AC49" s="67"/>
      <c r="AD49" s="64"/>
      <c r="AE49" s="109"/>
      <c r="AF49" s="64"/>
      <c r="AG49" s="109"/>
      <c r="AH49" s="120"/>
      <c r="AI49" s="68"/>
    </row>
    <row r="50" spans="1:38" ht="30" customHeight="1">
      <c r="A50" s="123" t="s">
        <v>129</v>
      </c>
      <c r="B50" s="88"/>
      <c r="C50" s="88"/>
      <c r="D50" s="97"/>
      <c r="E50" s="37"/>
      <c r="F50" s="37"/>
      <c r="G50" s="121"/>
      <c r="H50" s="123"/>
      <c r="I50" s="112"/>
      <c r="J50" s="146"/>
      <c r="K50" s="123"/>
      <c r="L50" s="123"/>
      <c r="M50" s="123"/>
      <c r="N50" s="146"/>
      <c r="O50" s="112"/>
      <c r="P50" s="37"/>
      <c r="Q50" s="165"/>
      <c r="R50" s="54">
        <v>10</v>
      </c>
      <c r="S50" s="63" t="s">
        <v>66</v>
      </c>
      <c r="T50" s="172"/>
      <c r="U50" s="172"/>
      <c r="V50" s="67"/>
      <c r="W50" s="173"/>
      <c r="X50" s="173"/>
      <c r="Y50" s="173"/>
      <c r="Z50" s="173"/>
      <c r="AA50" s="173"/>
      <c r="AB50" s="173"/>
      <c r="AC50" s="67"/>
      <c r="AD50" s="64"/>
      <c r="AE50" s="109"/>
      <c r="AF50" s="64"/>
      <c r="AG50" s="109"/>
      <c r="AH50" s="120"/>
      <c r="AI50" s="68"/>
    </row>
    <row r="51" spans="1:38" ht="30" customHeight="1">
      <c r="A51" s="123" t="s">
        <v>129</v>
      </c>
      <c r="B51" s="88"/>
      <c r="C51" s="88"/>
      <c r="D51" s="97"/>
      <c r="E51" s="37"/>
      <c r="F51" s="37"/>
      <c r="G51" s="121"/>
      <c r="H51" s="123"/>
      <c r="I51" s="112"/>
      <c r="J51" s="146"/>
      <c r="K51" s="123"/>
      <c r="L51" s="123"/>
      <c r="M51" s="123"/>
      <c r="N51" s="146"/>
      <c r="O51" s="112"/>
      <c r="P51" s="37"/>
      <c r="Q51" s="165"/>
      <c r="R51" s="54">
        <v>11</v>
      </c>
      <c r="S51" s="63" t="s">
        <v>67</v>
      </c>
      <c r="T51" s="172"/>
      <c r="U51" s="172"/>
      <c r="V51" s="67"/>
      <c r="W51" s="173"/>
      <c r="X51" s="173"/>
      <c r="Y51" s="173"/>
      <c r="Z51" s="173"/>
      <c r="AA51" s="173"/>
      <c r="AB51" s="173"/>
      <c r="AC51" s="67"/>
      <c r="AD51" s="64"/>
      <c r="AE51" s="109"/>
      <c r="AF51" s="64"/>
      <c r="AG51" s="109"/>
      <c r="AH51" s="120"/>
      <c r="AI51" s="68"/>
    </row>
    <row r="52" spans="1:38" ht="30" customHeight="1">
      <c r="A52" s="123" t="s">
        <v>129</v>
      </c>
      <c r="B52" s="88"/>
      <c r="C52" s="88"/>
      <c r="D52" s="97"/>
      <c r="E52" s="37"/>
      <c r="F52" s="37"/>
      <c r="G52" s="121"/>
      <c r="H52" s="123"/>
      <c r="I52" s="112"/>
      <c r="J52" s="146"/>
      <c r="K52" s="123"/>
      <c r="L52" s="123"/>
      <c r="M52" s="123"/>
      <c r="N52" s="146"/>
      <c r="O52" s="112"/>
      <c r="P52" s="37"/>
      <c r="Q52" s="165"/>
      <c r="R52" s="54">
        <v>12</v>
      </c>
      <c r="S52" s="108" t="s">
        <v>69</v>
      </c>
      <c r="T52" s="130"/>
      <c r="U52" s="130"/>
      <c r="V52" s="130"/>
      <c r="W52" s="130"/>
      <c r="X52" s="130"/>
      <c r="Y52" s="130"/>
      <c r="Z52" s="130"/>
      <c r="AA52" s="130"/>
      <c r="AB52" s="130"/>
      <c r="AC52" s="67"/>
      <c r="AD52" s="64"/>
      <c r="AE52" s="109"/>
      <c r="AF52" s="64"/>
      <c r="AG52" s="109"/>
      <c r="AH52" s="120"/>
      <c r="AI52" s="68"/>
      <c r="AJ52" s="2" t="s">
        <v>0</v>
      </c>
    </row>
    <row r="53" spans="1:38" ht="30" customHeight="1">
      <c r="A53" s="123" t="s">
        <v>129</v>
      </c>
      <c r="B53" s="88"/>
      <c r="C53" s="88"/>
      <c r="D53" s="97"/>
      <c r="E53" s="37"/>
      <c r="F53" s="37"/>
      <c r="G53" s="121"/>
      <c r="H53" s="123"/>
      <c r="I53" s="112"/>
      <c r="J53" s="146"/>
      <c r="K53" s="123"/>
      <c r="L53" s="123"/>
      <c r="M53" s="123"/>
      <c r="N53" s="146"/>
      <c r="O53" s="112"/>
      <c r="P53" s="37"/>
      <c r="Q53" s="165"/>
      <c r="R53" s="54">
        <v>13</v>
      </c>
      <c r="S53" s="108" t="s">
        <v>70</v>
      </c>
      <c r="T53" s="130"/>
      <c r="U53" s="130"/>
      <c r="V53" s="130"/>
      <c r="W53" s="130"/>
      <c r="X53" s="130"/>
      <c r="Y53" s="130"/>
      <c r="Z53" s="130"/>
      <c r="AA53" s="130"/>
      <c r="AB53" s="130"/>
      <c r="AC53" s="67"/>
      <c r="AD53" s="64"/>
      <c r="AE53" s="109"/>
      <c r="AF53" s="64"/>
      <c r="AG53" s="109"/>
      <c r="AH53" s="120"/>
      <c r="AI53" s="68"/>
    </row>
    <row r="54" spans="1:38" ht="24" customHeight="1">
      <c r="A54" s="123" t="s">
        <v>129</v>
      </c>
      <c r="B54" s="88"/>
      <c r="C54" s="88"/>
      <c r="D54" s="97"/>
      <c r="E54" s="37"/>
      <c r="F54" s="37"/>
      <c r="G54" s="121"/>
      <c r="H54" s="123"/>
      <c r="I54" s="112"/>
      <c r="J54" s="146"/>
      <c r="K54" s="123"/>
      <c r="L54" s="123"/>
      <c r="M54" s="123"/>
      <c r="N54" s="146"/>
      <c r="O54" s="112"/>
      <c r="P54" s="37"/>
      <c r="Q54" s="165"/>
      <c r="R54" s="54">
        <v>14</v>
      </c>
      <c r="S54" s="108" t="s">
        <v>74</v>
      </c>
      <c r="T54" s="130"/>
      <c r="U54" s="130"/>
      <c r="V54" s="130"/>
      <c r="W54" s="130"/>
      <c r="X54" s="130"/>
      <c r="Y54" s="130"/>
      <c r="Z54" s="130"/>
      <c r="AA54" s="130"/>
      <c r="AB54" s="130"/>
      <c r="AC54" s="67"/>
      <c r="AD54" s="64"/>
      <c r="AE54" s="109"/>
      <c r="AF54" s="64"/>
      <c r="AG54" s="109"/>
      <c r="AH54" s="120"/>
      <c r="AI54" s="68"/>
    </row>
    <row r="55" spans="1:38" ht="24" customHeight="1">
      <c r="A55" s="123" t="s">
        <v>129</v>
      </c>
      <c r="B55" s="88"/>
      <c r="C55" s="88"/>
      <c r="D55" s="97"/>
      <c r="E55" s="37"/>
      <c r="F55" s="37"/>
      <c r="G55" s="121"/>
      <c r="H55" s="123"/>
      <c r="I55" s="112"/>
      <c r="J55" s="146"/>
      <c r="K55" s="123"/>
      <c r="L55" s="123"/>
      <c r="M55" s="123"/>
      <c r="N55" s="146"/>
      <c r="O55" s="112"/>
      <c r="P55" s="37"/>
      <c r="Q55" s="165"/>
      <c r="R55" s="54">
        <v>15</v>
      </c>
      <c r="S55" s="108" t="s">
        <v>76</v>
      </c>
      <c r="T55" s="130"/>
      <c r="U55" s="130"/>
      <c r="V55" s="130"/>
      <c r="W55" s="130"/>
      <c r="X55" s="130"/>
      <c r="Y55" s="130"/>
      <c r="Z55" s="130"/>
      <c r="AA55" s="130"/>
      <c r="AB55" s="130"/>
      <c r="AC55" s="67"/>
      <c r="AD55" s="64"/>
      <c r="AE55" s="109"/>
      <c r="AF55" s="64"/>
      <c r="AG55" s="109"/>
      <c r="AH55" s="120"/>
      <c r="AI55" s="68"/>
      <c r="AK55" s="2" t="s">
        <v>0</v>
      </c>
    </row>
    <row r="56" spans="1:38" s="61" customFormat="1" ht="33" customHeight="1">
      <c r="A56" s="36" t="s">
        <v>28</v>
      </c>
      <c r="B56" s="88"/>
      <c r="C56" s="88"/>
      <c r="D56" s="97"/>
      <c r="E56" s="37"/>
      <c r="F56" s="37"/>
      <c r="G56" s="121"/>
      <c r="H56" s="123"/>
      <c r="I56" s="112"/>
      <c r="J56" s="146"/>
      <c r="K56" s="123"/>
      <c r="L56" s="123"/>
      <c r="M56" s="123"/>
      <c r="N56" s="146"/>
      <c r="O56" s="112"/>
      <c r="P56" s="37"/>
      <c r="Q56" s="99"/>
      <c r="R56" s="174"/>
      <c r="S56" s="175"/>
      <c r="T56" s="176" t="s">
        <v>138</v>
      </c>
      <c r="U56" s="176"/>
      <c r="V56" s="176"/>
      <c r="W56" s="177"/>
      <c r="X56" s="177"/>
      <c r="Y56" s="177"/>
      <c r="Z56" s="177"/>
      <c r="AA56" s="177"/>
      <c r="AB56" s="177"/>
      <c r="AC56" s="177"/>
      <c r="AD56" s="178" t="s">
        <v>139</v>
      </c>
      <c r="AE56" s="178"/>
      <c r="AF56" s="179"/>
      <c r="AG56" s="179"/>
      <c r="AH56" s="180"/>
      <c r="AI56" s="181"/>
      <c r="AJ56" s="182"/>
      <c r="AK56" s="182"/>
      <c r="AL56" s="182"/>
    </row>
    <row r="57" spans="1:38" s="61" customFormat="1" ht="33" customHeight="1">
      <c r="A57" s="36" t="s">
        <v>28</v>
      </c>
      <c r="B57" s="183" t="s">
        <v>140</v>
      </c>
      <c r="C57" s="183"/>
      <c r="D57" s="183"/>
      <c r="E57" s="132">
        <f t="shared" ref="E57:O57" si="4">SUM(E25:E32)</f>
        <v>0</v>
      </c>
      <c r="F57" s="132">
        <f t="shared" si="4"/>
        <v>0</v>
      </c>
      <c r="G57" s="132">
        <f t="shared" si="4"/>
        <v>0</v>
      </c>
      <c r="H57" s="132">
        <f t="shared" si="4"/>
        <v>0</v>
      </c>
      <c r="I57" s="132">
        <f t="shared" si="4"/>
        <v>0</v>
      </c>
      <c r="J57" s="132">
        <f t="shared" si="4"/>
        <v>0</v>
      </c>
      <c r="K57" s="132">
        <f t="shared" si="4"/>
        <v>0</v>
      </c>
      <c r="L57" s="132">
        <f t="shared" si="4"/>
        <v>0</v>
      </c>
      <c r="M57" s="132">
        <f t="shared" si="4"/>
        <v>0</v>
      </c>
      <c r="N57" s="132">
        <f t="shared" si="4"/>
        <v>0</v>
      </c>
      <c r="O57" s="132">
        <f t="shared" si="4"/>
        <v>0</v>
      </c>
      <c r="P57" s="37"/>
      <c r="Q57" s="99" t="s">
        <v>0</v>
      </c>
      <c r="R57" s="60"/>
      <c r="S57" s="184"/>
      <c r="T57" s="185" t="s">
        <v>141</v>
      </c>
      <c r="U57" s="185"/>
      <c r="V57" s="185"/>
      <c r="W57" s="186"/>
      <c r="X57" s="186"/>
      <c r="Y57" s="186"/>
      <c r="Z57" s="186"/>
      <c r="AA57" s="186"/>
      <c r="AB57" s="186"/>
      <c r="AC57" s="186"/>
      <c r="AD57" s="178" t="s">
        <v>142</v>
      </c>
      <c r="AE57" s="178"/>
      <c r="AF57" s="187"/>
      <c r="AG57" s="187"/>
      <c r="AH57" s="188"/>
      <c r="AI57" s="189"/>
      <c r="AJ57" s="182"/>
      <c r="AK57" s="182"/>
      <c r="AL57" s="182"/>
    </row>
    <row r="58" spans="1:38" s="61" customFormat="1" ht="33" customHeight="1">
      <c r="A58" s="36" t="s">
        <v>28</v>
      </c>
      <c r="B58" s="88"/>
      <c r="C58" s="88"/>
      <c r="D58" s="88"/>
      <c r="E58" s="37"/>
      <c r="F58" s="37"/>
      <c r="G58" s="37"/>
      <c r="H58" s="111"/>
      <c r="I58" s="37"/>
      <c r="J58" s="111"/>
      <c r="K58" s="111"/>
      <c r="L58" s="111"/>
      <c r="M58" s="111"/>
      <c r="N58" s="111"/>
      <c r="O58" s="111"/>
      <c r="P58" s="37"/>
      <c r="Q58" s="99"/>
      <c r="R58" s="60"/>
      <c r="S58" s="60"/>
      <c r="T58" s="190" t="s">
        <v>143</v>
      </c>
      <c r="U58" s="190"/>
      <c r="V58" s="190"/>
      <c r="W58" s="186"/>
      <c r="X58" s="186"/>
      <c r="Y58" s="186"/>
      <c r="Z58" s="186"/>
      <c r="AA58" s="186"/>
      <c r="AB58" s="186"/>
      <c r="AC58" s="186"/>
      <c r="AD58" s="178" t="s">
        <v>144</v>
      </c>
      <c r="AE58" s="178"/>
      <c r="AF58" s="60"/>
      <c r="AG58" s="60"/>
      <c r="AH58" s="189"/>
      <c r="AI58" s="189"/>
      <c r="AJ58" s="182"/>
      <c r="AK58" s="182"/>
      <c r="AL58" s="182"/>
    </row>
    <row r="59" spans="1:38" s="61" customFormat="1" ht="23.1" customHeight="1">
      <c r="A59" s="36" t="s">
        <v>28</v>
      </c>
      <c r="B59" s="183" t="s">
        <v>25</v>
      </c>
      <c r="C59" s="183"/>
      <c r="D59" s="183"/>
      <c r="E59" s="132">
        <f t="shared" ref="E59:O59" si="5">E57+E20</f>
        <v>68</v>
      </c>
      <c r="F59" s="132">
        <f t="shared" si="5"/>
        <v>8</v>
      </c>
      <c r="G59" s="132">
        <f t="shared" si="5"/>
        <v>0</v>
      </c>
      <c r="H59" s="132">
        <f t="shared" si="5"/>
        <v>0</v>
      </c>
      <c r="I59" s="132">
        <f t="shared" si="5"/>
        <v>76</v>
      </c>
      <c r="J59" s="132">
        <f t="shared" si="5"/>
        <v>26</v>
      </c>
      <c r="K59" s="132">
        <f t="shared" si="5"/>
        <v>0</v>
      </c>
      <c r="L59" s="132">
        <f t="shared" si="5"/>
        <v>0</v>
      </c>
      <c r="M59" s="132">
        <f t="shared" si="5"/>
        <v>0</v>
      </c>
      <c r="N59" s="132">
        <f t="shared" si="5"/>
        <v>50</v>
      </c>
      <c r="O59" s="132">
        <f t="shared" si="5"/>
        <v>76</v>
      </c>
      <c r="P59" s="37"/>
      <c r="Q59" s="99"/>
      <c r="R59" s="191"/>
      <c r="S59" s="192"/>
      <c r="T59" s="193"/>
      <c r="U59" s="194"/>
      <c r="V59" s="195"/>
      <c r="W59" s="196"/>
      <c r="X59" s="197"/>
      <c r="Y59" s="194"/>
      <c r="Z59" s="197"/>
      <c r="AA59" s="194"/>
      <c r="AB59" s="197"/>
      <c r="AC59" s="194"/>
      <c r="AD59" s="193"/>
      <c r="AE59" s="194"/>
      <c r="AF59" s="193"/>
      <c r="AG59" s="194"/>
      <c r="AH59" s="189"/>
      <c r="AI59" s="189"/>
      <c r="AJ59" s="182"/>
      <c r="AK59" s="182"/>
      <c r="AL59" s="182"/>
    </row>
    <row r="60" spans="1:38" s="61" customFormat="1" ht="23.1" customHeight="1">
      <c r="A60" s="36" t="s">
        <v>28</v>
      </c>
      <c r="B60" s="88"/>
      <c r="C60" s="88"/>
      <c r="D60" s="88"/>
      <c r="E60" s="37"/>
      <c r="F60" s="37"/>
      <c r="G60" s="37"/>
      <c r="H60" s="111"/>
      <c r="I60" s="37"/>
      <c r="J60" s="111"/>
      <c r="K60" s="111"/>
      <c r="L60" s="111"/>
      <c r="M60" s="111"/>
      <c r="N60" s="111"/>
      <c r="O60" s="111"/>
      <c r="P60" s="37"/>
      <c r="Q60" s="99"/>
      <c r="R60" s="191"/>
      <c r="S60" s="192"/>
      <c r="T60" s="193"/>
      <c r="U60" s="194"/>
      <c r="V60" s="195"/>
      <c r="W60" s="196"/>
      <c r="X60" s="197"/>
      <c r="Y60" s="194"/>
      <c r="Z60" s="197"/>
      <c r="AA60" s="194"/>
      <c r="AB60" s="197"/>
      <c r="AC60" s="194"/>
      <c r="AD60" s="193"/>
      <c r="AE60" s="194"/>
      <c r="AF60" s="193"/>
      <c r="AG60" s="194"/>
      <c r="AH60" s="189"/>
      <c r="AI60" s="189"/>
      <c r="AJ60" s="182"/>
      <c r="AK60" s="182"/>
      <c r="AL60" s="182"/>
    </row>
    <row r="61" spans="1:38" s="61" customFormat="1" ht="23.1" customHeight="1">
      <c r="A61" s="36" t="s">
        <v>28</v>
      </c>
      <c r="B61" s="88" t="s">
        <v>145</v>
      </c>
      <c r="C61" s="88"/>
      <c r="D61" s="111"/>
      <c r="E61" s="37"/>
      <c r="F61" s="37"/>
      <c r="G61" s="37"/>
      <c r="H61" s="111"/>
      <c r="I61" s="111" t="s">
        <v>0</v>
      </c>
      <c r="J61" s="111"/>
      <c r="K61" s="111"/>
      <c r="L61" s="111"/>
      <c r="M61" s="111"/>
      <c r="N61" s="111" t="s">
        <v>0</v>
      </c>
      <c r="O61" s="111" t="s">
        <v>0</v>
      </c>
      <c r="P61" s="111"/>
      <c r="Q61" s="99"/>
      <c r="R61" s="191"/>
      <c r="S61" s="198"/>
      <c r="T61" s="197"/>
      <c r="U61" s="194"/>
      <c r="V61" s="197"/>
      <c r="W61" s="194"/>
      <c r="X61" s="197"/>
      <c r="Y61" s="194"/>
      <c r="Z61" s="197"/>
      <c r="AA61" s="194"/>
      <c r="AB61" s="197"/>
      <c r="AC61" s="194"/>
      <c r="AD61" s="197"/>
      <c r="AE61" s="194"/>
      <c r="AF61" s="197"/>
      <c r="AG61" s="194"/>
      <c r="AH61" s="199"/>
      <c r="AI61" s="199"/>
      <c r="AJ61" s="182"/>
      <c r="AK61" s="182"/>
      <c r="AL61" s="182"/>
    </row>
    <row r="62" spans="1:38" s="61" customFormat="1" ht="23.1" customHeight="1">
      <c r="A62" s="36" t="s">
        <v>28</v>
      </c>
      <c r="B62" s="88" t="s">
        <v>146</v>
      </c>
      <c r="C62" s="88"/>
      <c r="D62" s="111"/>
      <c r="E62" s="37">
        <v>6</v>
      </c>
      <c r="F62" s="37"/>
      <c r="G62" s="37"/>
      <c r="H62" s="111"/>
      <c r="I62" s="37"/>
      <c r="J62" s="111"/>
      <c r="K62" s="111"/>
      <c r="L62" s="111"/>
      <c r="M62" s="111"/>
      <c r="N62" s="111"/>
      <c r="O62" s="111" t="s">
        <v>0</v>
      </c>
      <c r="P62" s="37"/>
      <c r="Q62" s="99"/>
      <c r="R62" s="191"/>
      <c r="S62" s="192"/>
      <c r="T62" s="197"/>
      <c r="U62" s="194"/>
      <c r="V62" s="195"/>
      <c r="W62" s="196"/>
      <c r="X62" s="195"/>
      <c r="Y62" s="196"/>
      <c r="Z62" s="197"/>
      <c r="AA62" s="194"/>
      <c r="AB62" s="197"/>
      <c r="AC62" s="194"/>
      <c r="AD62" s="193"/>
      <c r="AE62" s="194"/>
      <c r="AF62" s="197"/>
      <c r="AG62" s="194"/>
      <c r="AH62" s="189"/>
      <c r="AI62" s="200"/>
      <c r="AJ62" s="182"/>
      <c r="AK62" s="182"/>
      <c r="AL62" s="182"/>
    </row>
    <row r="63" spans="1:38" s="61" customFormat="1" ht="23.1" customHeight="1">
      <c r="A63" s="36" t="s">
        <v>28</v>
      </c>
      <c r="B63" s="88" t="s">
        <v>147</v>
      </c>
      <c r="C63" s="88"/>
      <c r="D63" s="111"/>
      <c r="E63" s="37"/>
      <c r="F63" s="37"/>
      <c r="G63" s="37"/>
      <c r="H63" s="111"/>
      <c r="I63" s="37"/>
      <c r="J63" s="111"/>
      <c r="K63" s="111"/>
      <c r="L63" s="111"/>
      <c r="M63" s="111"/>
      <c r="N63" s="111"/>
      <c r="O63" s="111" t="s">
        <v>0</v>
      </c>
      <c r="P63" s="37"/>
      <c r="Q63" s="99"/>
      <c r="R63" s="191"/>
      <c r="S63" s="192"/>
      <c r="T63" s="197"/>
      <c r="U63" s="194"/>
      <c r="V63" s="195"/>
      <c r="W63" s="196"/>
      <c r="X63" s="195"/>
      <c r="Y63" s="196"/>
      <c r="Z63" s="197"/>
      <c r="AA63" s="194"/>
      <c r="AB63" s="197"/>
      <c r="AC63" s="194"/>
      <c r="AD63" s="193"/>
      <c r="AE63" s="194"/>
      <c r="AF63" s="197"/>
      <c r="AG63" s="194"/>
      <c r="AH63" s="189"/>
      <c r="AI63" s="200"/>
      <c r="AJ63" s="182"/>
      <c r="AK63" s="182"/>
      <c r="AL63" s="182"/>
    </row>
    <row r="64" spans="1:38" ht="23.1" customHeight="1">
      <c r="A64" s="36" t="s">
        <v>28</v>
      </c>
      <c r="B64" s="88" t="s">
        <v>148</v>
      </c>
      <c r="C64" s="88"/>
      <c r="D64" s="111"/>
      <c r="E64" s="37"/>
      <c r="F64" s="37"/>
      <c r="G64" s="37"/>
      <c r="H64" s="111"/>
      <c r="I64" s="37"/>
      <c r="J64" s="111"/>
      <c r="K64" s="111"/>
      <c r="L64" s="111"/>
      <c r="M64" s="111"/>
      <c r="N64" s="111"/>
      <c r="O64" s="111"/>
      <c r="P64" s="37"/>
      <c r="Q64" s="99"/>
      <c r="R64" s="191"/>
      <c r="S64" s="192"/>
      <c r="T64" s="197"/>
      <c r="U64" s="194"/>
      <c r="V64" s="195"/>
      <c r="W64" s="196"/>
      <c r="X64" s="197"/>
      <c r="Y64" s="194"/>
      <c r="Z64" s="197"/>
      <c r="AA64" s="194"/>
      <c r="AB64" s="197"/>
      <c r="AC64" s="194"/>
      <c r="AD64" s="193"/>
      <c r="AE64" s="194"/>
      <c r="AF64" s="197"/>
      <c r="AG64" s="194"/>
      <c r="AH64" s="201"/>
      <c r="AI64" s="201"/>
      <c r="AJ64" s="202"/>
      <c r="AK64" s="202"/>
      <c r="AL64" s="202"/>
    </row>
    <row r="65" spans="1:38" ht="23.1" customHeight="1">
      <c r="A65" s="36" t="s">
        <v>28</v>
      </c>
      <c r="B65" s="88"/>
      <c r="C65" s="88"/>
      <c r="D65" s="111"/>
      <c r="E65" s="37"/>
      <c r="F65" s="37"/>
      <c r="G65" s="37"/>
      <c r="H65" s="111"/>
      <c r="I65" s="37"/>
      <c r="J65" s="111"/>
      <c r="K65" s="111"/>
      <c r="L65" s="111"/>
      <c r="M65" s="111"/>
      <c r="N65" s="111"/>
      <c r="O65" s="111"/>
      <c r="P65" s="37"/>
      <c r="Q65" s="99"/>
      <c r="R65" s="191"/>
      <c r="S65" s="192"/>
      <c r="T65" s="197"/>
      <c r="U65" s="194"/>
      <c r="V65" s="195"/>
      <c r="W65" s="196"/>
      <c r="X65" s="203"/>
      <c r="Y65" s="204"/>
      <c r="Z65" s="203"/>
      <c r="AA65" s="204"/>
      <c r="AB65" s="197"/>
      <c r="AC65" s="194"/>
      <c r="AD65" s="193"/>
      <c r="AE65" s="194"/>
      <c r="AF65" s="197"/>
      <c r="AG65" s="194"/>
      <c r="AH65" s="201"/>
      <c r="AI65" s="201"/>
      <c r="AJ65" s="202"/>
      <c r="AK65" s="202"/>
      <c r="AL65" s="202"/>
    </row>
    <row r="66" spans="1:38" ht="23.1" customHeight="1">
      <c r="A66" s="36" t="s">
        <v>28</v>
      </c>
      <c r="B66" s="88"/>
      <c r="C66" s="88"/>
      <c r="D66" s="111"/>
      <c r="E66" s="37"/>
      <c r="F66" s="37"/>
      <c r="G66" s="37"/>
      <c r="H66" s="111"/>
      <c r="I66" s="37"/>
      <c r="J66" s="111"/>
      <c r="K66" s="111"/>
      <c r="L66" s="111"/>
      <c r="M66" s="111"/>
      <c r="N66" s="111"/>
      <c r="O66" s="111"/>
      <c r="P66" s="37"/>
      <c r="Q66" s="99"/>
      <c r="R66" s="191"/>
      <c r="S66" s="192"/>
      <c r="T66" s="197"/>
      <c r="U66" s="194"/>
      <c r="V66" s="197"/>
      <c r="W66" s="194"/>
      <c r="X66" s="197"/>
      <c r="Y66" s="194"/>
      <c r="Z66" s="197"/>
      <c r="AA66" s="194"/>
      <c r="AB66" s="197"/>
      <c r="AC66" s="194"/>
      <c r="AD66" s="197"/>
      <c r="AE66" s="194"/>
      <c r="AF66" s="197"/>
      <c r="AG66" s="194"/>
      <c r="AH66" s="201"/>
      <c r="AI66" s="201"/>
      <c r="AJ66" s="202"/>
      <c r="AK66" s="202"/>
      <c r="AL66" s="202"/>
    </row>
    <row r="67" spans="1:38" ht="16.5">
      <c r="A67" s="36" t="s">
        <v>28</v>
      </c>
      <c r="B67" s="88"/>
      <c r="C67" s="88"/>
      <c r="D67" s="111"/>
      <c r="E67" s="37"/>
      <c r="F67" s="37"/>
      <c r="G67" s="37"/>
      <c r="H67" s="111"/>
      <c r="I67" s="37"/>
      <c r="J67" s="111"/>
      <c r="K67" s="111"/>
      <c r="L67" s="111"/>
      <c r="M67" s="111"/>
      <c r="N67" s="111"/>
      <c r="O67" s="111"/>
      <c r="P67" s="37"/>
      <c r="Q67" s="99"/>
      <c r="R67" s="191"/>
      <c r="S67" s="192"/>
      <c r="T67" s="197"/>
      <c r="U67" s="194"/>
      <c r="V67" s="197"/>
      <c r="W67" s="194"/>
      <c r="X67" s="197"/>
      <c r="Y67" s="194"/>
      <c r="Z67" s="197"/>
      <c r="AA67" s="194"/>
      <c r="AB67" s="197"/>
      <c r="AC67" s="194"/>
      <c r="AD67" s="197"/>
      <c r="AE67" s="194"/>
      <c r="AF67" s="197"/>
      <c r="AG67" s="194"/>
      <c r="AH67" s="201"/>
      <c r="AI67" s="201"/>
      <c r="AJ67" s="202"/>
      <c r="AK67" s="202"/>
      <c r="AL67" s="202"/>
    </row>
    <row r="68" spans="1:38" ht="27" customHeight="1">
      <c r="A68" s="36" t="s">
        <v>28</v>
      </c>
      <c r="B68" s="88"/>
      <c r="C68" s="88"/>
      <c r="D68" s="111"/>
      <c r="E68" s="37"/>
      <c r="F68" s="37"/>
      <c r="G68" s="37"/>
      <c r="H68" s="111"/>
      <c r="I68" s="37"/>
      <c r="J68" s="111"/>
      <c r="K68" s="111"/>
      <c r="L68" s="111"/>
      <c r="M68" s="111"/>
      <c r="N68" s="111"/>
      <c r="O68" s="111"/>
      <c r="P68" s="37"/>
      <c r="Q68" s="99"/>
      <c r="R68" s="191"/>
      <c r="S68" s="205"/>
      <c r="T68" s="197"/>
      <c r="U68" s="194"/>
      <c r="V68" s="195"/>
      <c r="W68" s="196"/>
      <c r="X68" s="197"/>
      <c r="Y68" s="194"/>
      <c r="Z68" s="197"/>
      <c r="AA68" s="194"/>
      <c r="AB68" s="197"/>
      <c r="AC68" s="194"/>
      <c r="AD68" s="197"/>
      <c r="AE68" s="194"/>
      <c r="AF68" s="197"/>
      <c r="AG68" s="194"/>
      <c r="AH68" s="206"/>
      <c r="AI68" s="207"/>
      <c r="AJ68" s="202"/>
      <c r="AK68" s="202"/>
      <c r="AL68" s="202"/>
    </row>
    <row r="69" spans="1:38" ht="16.5">
      <c r="A69" s="36" t="s">
        <v>28</v>
      </c>
      <c r="B69" s="208"/>
      <c r="C69" s="208"/>
      <c r="D69" s="208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124"/>
      <c r="Q69" s="209"/>
      <c r="R69" s="191"/>
      <c r="S69" s="205"/>
      <c r="T69" s="197"/>
      <c r="U69" s="194"/>
      <c r="V69" s="197"/>
      <c r="W69" s="194"/>
      <c r="X69" s="197"/>
      <c r="Y69" s="194"/>
      <c r="Z69" s="197"/>
      <c r="AA69" s="194"/>
      <c r="AB69" s="197"/>
      <c r="AC69" s="194"/>
      <c r="AD69" s="197"/>
      <c r="AE69" s="194"/>
      <c r="AF69" s="197"/>
      <c r="AG69" s="194"/>
      <c r="AH69" s="206"/>
      <c r="AI69" s="207"/>
      <c r="AJ69" s="202"/>
      <c r="AK69" s="202"/>
      <c r="AL69" s="202"/>
    </row>
    <row r="70" spans="1:38" ht="16.5">
      <c r="A70" s="36" t="s">
        <v>28</v>
      </c>
      <c r="B70" s="88"/>
      <c r="C70" s="88"/>
      <c r="D70" s="88"/>
      <c r="E70" s="37"/>
      <c r="F70" s="37"/>
      <c r="G70" s="37"/>
      <c r="H70" s="111"/>
      <c r="I70" s="37"/>
      <c r="J70" s="111"/>
      <c r="K70" s="111"/>
      <c r="L70" s="111"/>
      <c r="M70" s="111"/>
      <c r="N70" s="111"/>
      <c r="O70" s="111"/>
      <c r="P70" s="37"/>
      <c r="Q70" s="91"/>
      <c r="R70" s="191"/>
      <c r="S70" s="205"/>
      <c r="T70" s="197"/>
      <c r="U70" s="194"/>
      <c r="V70" s="197"/>
      <c r="W70" s="194"/>
      <c r="X70" s="197"/>
      <c r="Y70" s="194"/>
      <c r="Z70" s="197"/>
      <c r="AA70" s="194"/>
      <c r="AB70" s="197"/>
      <c r="AC70" s="194"/>
      <c r="AD70" s="197"/>
      <c r="AE70" s="194"/>
      <c r="AF70" s="197"/>
      <c r="AG70" s="194"/>
      <c r="AH70" s="201"/>
      <c r="AI70" s="201"/>
      <c r="AJ70" s="202"/>
      <c r="AK70" s="202"/>
      <c r="AL70" s="202"/>
    </row>
    <row r="71" spans="1:38" ht="16.5">
      <c r="A71" s="210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191"/>
      <c r="S71" s="205"/>
      <c r="T71" s="197"/>
      <c r="U71" s="194"/>
      <c r="V71" s="197"/>
      <c r="W71" s="194"/>
      <c r="X71" s="197"/>
      <c r="Y71" s="194"/>
      <c r="Z71" s="197"/>
      <c r="AA71" s="194"/>
      <c r="AB71" s="197"/>
      <c r="AC71" s="194"/>
      <c r="AD71" s="197"/>
      <c r="AE71" s="194"/>
      <c r="AF71" s="197"/>
      <c r="AG71" s="194"/>
      <c r="AH71" s="201"/>
      <c r="AI71" s="201"/>
      <c r="AJ71" s="202"/>
      <c r="AK71" s="202"/>
      <c r="AL71" s="202"/>
    </row>
    <row r="72" spans="1:38" ht="23.1" customHeight="1">
      <c r="A72" s="210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1"/>
      <c r="S72" s="211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3"/>
      <c r="AF72" s="211"/>
      <c r="AG72" s="213"/>
      <c r="AH72" s="214"/>
      <c r="AI72" s="214"/>
      <c r="AJ72" s="202"/>
      <c r="AK72" s="202"/>
      <c r="AL72" s="202"/>
    </row>
    <row r="73" spans="1:38" ht="23.1" customHeight="1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1"/>
      <c r="S73" s="211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3"/>
      <c r="AF73" s="211"/>
      <c r="AG73" s="213"/>
      <c r="AH73" s="60"/>
      <c r="AI73" s="60"/>
    </row>
    <row r="74" spans="1:38" ht="23.1" customHeight="1">
      <c r="R74" s="215"/>
      <c r="S74" s="216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8"/>
      <c r="AF74" s="219"/>
      <c r="AG74" s="218"/>
    </row>
    <row r="75" spans="1:38" ht="23.1" customHeight="1">
      <c r="T75" s="220" t="s">
        <v>149</v>
      </c>
      <c r="U75" s="221">
        <f>COUNTIF(T$9:T$70,"ж_гу")</f>
        <v>0</v>
      </c>
      <c r="V75" s="220" t="s">
        <v>149</v>
      </c>
      <c r="W75" s="221">
        <f>COUNTIF(V$13:V$70,"ж_гу")</f>
        <v>0</v>
      </c>
      <c r="X75" s="220" t="s">
        <v>149</v>
      </c>
      <c r="Y75" s="221">
        <f>COUNTIF(X$9:X$70,"ж_гу")</f>
        <v>0</v>
      </c>
      <c r="Z75" s="220" t="s">
        <v>149</v>
      </c>
      <c r="AA75" s="221">
        <f>COUNTIF(Z$9:Z$70,"ж_гу")</f>
        <v>0</v>
      </c>
      <c r="AB75" s="220" t="s">
        <v>149</v>
      </c>
      <c r="AC75" s="221">
        <f>COUNTIF(AB$9:AB$70,"ж_гу")</f>
        <v>0</v>
      </c>
      <c r="AD75" s="220" t="s">
        <v>149</v>
      </c>
      <c r="AE75" s="221">
        <f>COUNTIF(AD$9:AD$70,"ж_гу")</f>
        <v>0</v>
      </c>
      <c r="AF75" s="220" t="s">
        <v>149</v>
      </c>
      <c r="AG75" s="221">
        <f>COUNTIF(AF$9:AF$70,"ж_гу")</f>
        <v>0</v>
      </c>
    </row>
    <row r="76" spans="1:38" ht="23.1" customHeight="1">
      <c r="T76" s="222" t="s">
        <v>150</v>
      </c>
      <c r="U76" s="223">
        <f>COUNTIF(T$9:T$70,"рис_не")</f>
        <v>0</v>
      </c>
      <c r="V76" s="222" t="s">
        <v>150</v>
      </c>
      <c r="W76" s="223">
        <f>COUNTIF(V$13:V$70,"рис_не")</f>
        <v>0</v>
      </c>
      <c r="X76" s="222" t="s">
        <v>150</v>
      </c>
      <c r="Y76" s="223">
        <f>COUNTIF(X$9:X$70,"рис_не")</f>
        <v>0</v>
      </c>
      <c r="Z76" s="222" t="s">
        <v>150</v>
      </c>
      <c r="AA76" s="223">
        <f>COUNTIF(Z$9:Z$70,"рис_не")</f>
        <v>0</v>
      </c>
      <c r="AB76" s="222" t="s">
        <v>150</v>
      </c>
      <c r="AC76" s="223">
        <f>COUNTIF(AB$9:AB$70,"рис_не")</f>
        <v>0</v>
      </c>
      <c r="AD76" s="222" t="s">
        <v>150</v>
      </c>
      <c r="AE76" s="223">
        <f>COUNTIF(AD$9:AD$70,"рис_не")</f>
        <v>0</v>
      </c>
      <c r="AF76" s="222" t="s">
        <v>150</v>
      </c>
      <c r="AG76" s="223">
        <f>COUNTIF(AF$9:AF$70,"рис_не")</f>
        <v>0</v>
      </c>
    </row>
    <row r="77" spans="1:38" ht="23.1" customHeight="1">
      <c r="T77" s="224"/>
      <c r="U77" s="225"/>
      <c r="V77" s="224"/>
      <c r="W77" s="225"/>
      <c r="X77" s="224"/>
      <c r="Y77" s="225"/>
      <c r="Z77" s="224"/>
      <c r="AA77" s="225"/>
      <c r="AB77" s="224"/>
      <c r="AC77" s="225"/>
      <c r="AD77" s="224"/>
      <c r="AE77" s="225"/>
      <c r="AF77" s="224"/>
      <c r="AG77" s="225"/>
    </row>
    <row r="78" spans="1:38" ht="23.1" customHeight="1">
      <c r="S78" s="202"/>
      <c r="T78" s="202"/>
      <c r="U78" s="226"/>
      <c r="V78" s="202"/>
      <c r="W78" s="226"/>
      <c r="X78" s="202"/>
      <c r="Y78" s="226"/>
      <c r="Z78" s="202"/>
      <c r="AA78" s="226"/>
      <c r="AB78" s="202"/>
      <c r="AC78" s="226"/>
      <c r="AD78" s="202"/>
      <c r="AE78" s="226"/>
      <c r="AF78" s="202"/>
      <c r="AG78" s="226"/>
      <c r="AH78" s="202"/>
      <c r="AI78" s="202"/>
    </row>
    <row r="79" spans="1:38" ht="23.1" customHeight="1">
      <c r="T79" s="222" t="s">
        <v>151</v>
      </c>
      <c r="U79" s="223">
        <f>$U72+$W72+$Y72+$AA72+$AC72+$AE72+$AG72</f>
        <v>0</v>
      </c>
      <c r="V79" s="222" t="s">
        <v>151</v>
      </c>
      <c r="W79" s="223">
        <f>$U72+$W72+$Y72+$AA72+$AC72+$AE72+$AG72</f>
        <v>0</v>
      </c>
      <c r="X79" s="222" t="s">
        <v>151</v>
      </c>
      <c r="Y79" s="223">
        <f>$U72+$W72+$Y72+$AA72+$AC72+$AE72+$AG72</f>
        <v>0</v>
      </c>
      <c r="Z79" s="222" t="s">
        <v>151</v>
      </c>
      <c r="AA79" s="223">
        <f>$U72+$W72+$Y72+$AA72+$AC72+$AE72+$AG72</f>
        <v>0</v>
      </c>
      <c r="AB79" s="222" t="s">
        <v>151</v>
      </c>
      <c r="AC79" s="223">
        <f>$U72+$W72+$Y72+$AA72+$AC72+$AE72+$AG72</f>
        <v>0</v>
      </c>
      <c r="AD79" s="222" t="s">
        <v>151</v>
      </c>
      <c r="AE79" s="223">
        <f>$U72+$W72+$Y72+$AA72+$AC72+$AE72+$AG72</f>
        <v>0</v>
      </c>
      <c r="AF79" s="222" t="s">
        <v>151</v>
      </c>
      <c r="AG79" s="223">
        <f>$U72+$W72+$Y72+$AA72+$AC72+$AE72+$AG72</f>
        <v>0</v>
      </c>
    </row>
    <row r="80" spans="1:38" ht="23.1" customHeight="1">
      <c r="T80" s="222" t="s">
        <v>152</v>
      </c>
      <c r="U80" s="223">
        <f>$U73+$W73+$Y73+$AA73+$AC73+$AE73+$AG73</f>
        <v>0</v>
      </c>
      <c r="V80" s="222" t="s">
        <v>152</v>
      </c>
      <c r="W80" s="223">
        <f>$U73+$W73+$Y73+$AA73+$AC73+$AE73+$AG73</f>
        <v>0</v>
      </c>
      <c r="X80" s="222" t="s">
        <v>152</v>
      </c>
      <c r="Y80" s="223">
        <f>$U73+$W73+$Y73+$AA73+$AC73+$AE73+$AG73</f>
        <v>0</v>
      </c>
      <c r="Z80" s="222" t="s">
        <v>152</v>
      </c>
      <c r="AA80" s="223">
        <f>$U73+$W73+$Y73+$AA73+$AC73+$AE73+$AG73</f>
        <v>0</v>
      </c>
      <c r="AB80" s="222" t="s">
        <v>152</v>
      </c>
      <c r="AC80" s="223">
        <f>$U73+$W73+$Y73+$AA73+$AC73+$AE73+$AG73</f>
        <v>0</v>
      </c>
      <c r="AD80" s="222" t="s">
        <v>152</v>
      </c>
      <c r="AE80" s="223">
        <f>$U73+$W73+$Y73+$AA73+$AC73+$AE73+$AG73</f>
        <v>0</v>
      </c>
      <c r="AF80" s="222" t="s">
        <v>152</v>
      </c>
      <c r="AG80" s="223">
        <f>$U73+$W73+$Y73+$AA73+$AC73+$AE73+$AG73</f>
        <v>0</v>
      </c>
    </row>
    <row r="81" spans="20:33" ht="23.1" customHeight="1">
      <c r="T81" s="222" t="s">
        <v>153</v>
      </c>
      <c r="U81" s="223">
        <f>$U74+$W74+$Y74+$AA74+$AC74+$AE74+$AG74</f>
        <v>0</v>
      </c>
      <c r="V81" s="222" t="s">
        <v>153</v>
      </c>
      <c r="W81" s="223">
        <f>$U74+$W74+$Y74+$AA74+$AC74+$AE74+$AG74</f>
        <v>0</v>
      </c>
      <c r="X81" s="222" t="s">
        <v>153</v>
      </c>
      <c r="Y81" s="223">
        <f>$U74+$W74+$Y74+$AA74+$AC74+$AE74+$AG74</f>
        <v>0</v>
      </c>
      <c r="Z81" s="222" t="s">
        <v>153</v>
      </c>
      <c r="AA81" s="223">
        <f>$U74+$W74+$Y74+$AA74+$AC74+$AE74+$AG74</f>
        <v>0</v>
      </c>
      <c r="AB81" s="222" t="s">
        <v>153</v>
      </c>
      <c r="AC81" s="223">
        <f>$U74+$W74+$Y74+$AA74+$AC74+$AE74+$AG74</f>
        <v>0</v>
      </c>
      <c r="AD81" s="222" t="s">
        <v>153</v>
      </c>
      <c r="AE81" s="223">
        <f>$U74+$W74+$Y74+$AA74+$AC74+$AE74+$AG74</f>
        <v>0</v>
      </c>
      <c r="AF81" s="222" t="s">
        <v>153</v>
      </c>
      <c r="AG81" s="223">
        <f>$U74+$W74+$Y74+$AA74+$AC74+$AE74+$AG74</f>
        <v>0</v>
      </c>
    </row>
    <row r="82" spans="20:33" ht="23.1" customHeight="1">
      <c r="T82" s="222" t="s">
        <v>149</v>
      </c>
      <c r="U82" s="223">
        <f>$U75+$W75+$Y75+$AA75+$AC75+$AE75+$AG75</f>
        <v>0</v>
      </c>
      <c r="V82" s="222" t="s">
        <v>149</v>
      </c>
      <c r="W82" s="223">
        <f>$U75+$W75+$Y75+$AA75+$AC75+$AE75+$AG75</f>
        <v>0</v>
      </c>
      <c r="X82" s="222" t="s">
        <v>149</v>
      </c>
      <c r="Y82" s="223">
        <f>$U75+$W75+$Y75+$AA75+$AC75+$AE75+$AG75</f>
        <v>0</v>
      </c>
      <c r="Z82" s="222" t="s">
        <v>149</v>
      </c>
      <c r="AA82" s="223">
        <f>$U75+$W75+$Y75+$AA75+$AC75+$AE75+$AG75</f>
        <v>0</v>
      </c>
      <c r="AB82" s="222" t="s">
        <v>149</v>
      </c>
      <c r="AC82" s="223">
        <f>$U75+$W75+$Y75+$AA75+$AC75+$AE75+$AG75</f>
        <v>0</v>
      </c>
      <c r="AD82" s="222" t="s">
        <v>149</v>
      </c>
      <c r="AE82" s="223">
        <f>$U75+$W75+$Y75+$AA75+$AC75+$AE75+$AG75</f>
        <v>0</v>
      </c>
      <c r="AF82" s="222" t="s">
        <v>149</v>
      </c>
      <c r="AG82" s="223">
        <f>$U75+$W75+$Y75+$AA75+$AC75+$AE75+$AG75</f>
        <v>0</v>
      </c>
    </row>
    <row r="83" spans="20:33" ht="23.1" customHeight="1">
      <c r="T83" s="222" t="s">
        <v>150</v>
      </c>
      <c r="U83" s="223">
        <f>$U76+$W76+$Y76+$AA76+$AC76+$AE76+$AG76</f>
        <v>0</v>
      </c>
      <c r="V83" s="222" t="s">
        <v>150</v>
      </c>
      <c r="W83" s="223">
        <f>$U76+$W76+$Y76+$AA76+$AC76+$AE76+$AG76</f>
        <v>0</v>
      </c>
      <c r="X83" s="222" t="s">
        <v>150</v>
      </c>
      <c r="Y83" s="223">
        <f>$U76+$W76+$Y76+$AA76+$AC76+$AE76+$AG76</f>
        <v>0</v>
      </c>
      <c r="Z83" s="222" t="s">
        <v>150</v>
      </c>
      <c r="AA83" s="223">
        <f>$U76+$W76+$Y76+$AA76+$AC76+$AE76+$AG76</f>
        <v>0</v>
      </c>
      <c r="AB83" s="222" t="s">
        <v>150</v>
      </c>
      <c r="AC83" s="223">
        <f>$U76+$W76+$Y76+$AA76+$AC76+$AE76+$AG76</f>
        <v>0</v>
      </c>
      <c r="AD83" s="222" t="s">
        <v>150</v>
      </c>
      <c r="AE83" s="223">
        <f>$U76+$W76+$Y76+$AA76+$AC76+$AE76+$AG76</f>
        <v>0</v>
      </c>
      <c r="AF83" s="222" t="s">
        <v>150</v>
      </c>
      <c r="AG83" s="223">
        <f>$U76+$W76+$Y76+$AA76+$AC76+$AE76+$AG76</f>
        <v>0</v>
      </c>
    </row>
    <row r="84" spans="20:33" ht="23.1" customHeight="1"/>
    <row r="85" spans="20:33" ht="23.1" customHeight="1"/>
    <row r="86" spans="20:33" ht="23.1" customHeight="1"/>
    <row r="87" spans="20:33" ht="23.1" customHeight="1"/>
    <row r="88" spans="20:33" ht="23.1" customHeight="1"/>
    <row r="89" spans="20:33" ht="23.1" customHeight="1"/>
    <row r="90" spans="20:33" ht="23.1" customHeight="1"/>
    <row r="91" spans="20:33" ht="23.1" customHeight="1"/>
    <row r="92" spans="20:33" ht="23.1" customHeight="1"/>
    <row r="93" spans="20:33" ht="23.1" customHeight="1"/>
    <row r="94" spans="20:33" ht="23.1" customHeight="1"/>
  </sheetData>
  <mergeCells count="56">
    <mergeCell ref="T57:V57"/>
    <mergeCell ref="AD57:AE57"/>
    <mergeCell ref="T58:V58"/>
    <mergeCell ref="AD58:AE58"/>
    <mergeCell ref="T74:AD74"/>
    <mergeCell ref="T34:T35"/>
    <mergeCell ref="U34:U35"/>
    <mergeCell ref="T43:T44"/>
    <mergeCell ref="U43:U44"/>
    <mergeCell ref="T56:V56"/>
    <mergeCell ref="AD56:AE56"/>
    <mergeCell ref="T32:T33"/>
    <mergeCell ref="U32:U33"/>
    <mergeCell ref="V32:V33"/>
    <mergeCell ref="W32:W33"/>
    <mergeCell ref="AF32:AF33"/>
    <mergeCell ref="AG32:AG33"/>
    <mergeCell ref="AF27:AF28"/>
    <mergeCell ref="AG27:AG28"/>
    <mergeCell ref="T30:T31"/>
    <mergeCell ref="U30:U31"/>
    <mergeCell ref="V30:V31"/>
    <mergeCell ref="W30:W31"/>
    <mergeCell ref="AB30:AB31"/>
    <mergeCell ref="AC30:AC31"/>
    <mergeCell ref="AF30:AF31"/>
    <mergeCell ref="AG30:AG31"/>
    <mergeCell ref="T27:T28"/>
    <mergeCell ref="U27:U28"/>
    <mergeCell ref="V27:V28"/>
    <mergeCell ref="W27:W28"/>
    <mergeCell ref="AB27:AB28"/>
    <mergeCell ref="AC27:AC28"/>
    <mergeCell ref="AF16:AF17"/>
    <mergeCell ref="AG16:AG17"/>
    <mergeCell ref="T25:T26"/>
    <mergeCell ref="U25:U26"/>
    <mergeCell ref="V25:V26"/>
    <mergeCell ref="W25:W26"/>
    <mergeCell ref="AB25:AB26"/>
    <mergeCell ref="AC25:AC26"/>
    <mergeCell ref="AF25:AF26"/>
    <mergeCell ref="AG25:AG26"/>
    <mergeCell ref="T6:AE6"/>
    <mergeCell ref="T7:AE7"/>
    <mergeCell ref="AF11:AF12"/>
    <mergeCell ref="AG11:AG12"/>
    <mergeCell ref="AF14:AF15"/>
    <mergeCell ref="AG14:AG15"/>
    <mergeCell ref="X2:Z2"/>
    <mergeCell ref="AD2:AG2"/>
    <mergeCell ref="AD3:AG3"/>
    <mergeCell ref="B4:B5"/>
    <mergeCell ref="C4:H5"/>
    <mergeCell ref="T4:AE4"/>
    <mergeCell ref="S5:AF5"/>
  </mergeCells>
  <pageMargins left="0.59055118110236227" right="0.19685039370078741" top="0.23622047244094491" bottom="0.15748031496062992" header="0.19685039370078741" footer="0.15748031496062992"/>
  <pageSetup paperSize="9" scale="50" orientation="portrait" verticalDpi="300" r:id="rId1"/>
  <headerFooter alignWithMargins="0"/>
  <colBreaks count="1" manualBreakCount="1">
    <brk id="17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зомк_3_1</vt:lpstr>
      <vt:lpstr>зомк_3_1!Область_печати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U</dc:creator>
  <cp:lastModifiedBy>User U</cp:lastModifiedBy>
  <dcterms:created xsi:type="dcterms:W3CDTF">2013-01-18T09:47:49Z</dcterms:created>
  <dcterms:modified xsi:type="dcterms:W3CDTF">2013-01-18T09:56:10Z</dcterms:modified>
</cp:coreProperties>
</file>