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ф_4_1" sheetId="1" r:id="rId1"/>
  </sheets>
  <externalReferences>
    <externalReference r:id="rId2"/>
  </externalReferences>
  <definedNames>
    <definedName name="_xlnm.Print_Area" localSheetId="0">зомф_4_1!$R$1:$AG$58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9" i="1"/>
  <c r="J9"/>
  <c r="O9" s="1"/>
  <c r="P9" s="1"/>
  <c r="L9"/>
  <c r="M9"/>
  <c r="I10"/>
  <c r="J10"/>
  <c r="K10"/>
  <c r="L10"/>
  <c r="M10"/>
  <c r="O10"/>
  <c r="P10" s="1"/>
  <c r="I11"/>
  <c r="J11"/>
  <c r="K11"/>
  <c r="L11"/>
  <c r="M11"/>
  <c r="O11"/>
  <c r="P11"/>
  <c r="I12"/>
  <c r="J12"/>
  <c r="K12"/>
  <c r="L12"/>
  <c r="M12"/>
  <c r="O12"/>
  <c r="P12" s="1"/>
  <c r="I13"/>
  <c r="J13"/>
  <c r="K13"/>
  <c r="L13"/>
  <c r="M13"/>
  <c r="O13"/>
  <c r="P13"/>
  <c r="I14"/>
  <c r="J14"/>
  <c r="J22" s="1"/>
  <c r="L14"/>
  <c r="O14"/>
  <c r="P14" s="1"/>
  <c r="I15"/>
  <c r="J15"/>
  <c r="K15"/>
  <c r="L15"/>
  <c r="M15"/>
  <c r="O15"/>
  <c r="P15"/>
  <c r="I16"/>
  <c r="J16"/>
  <c r="L16"/>
  <c r="O16"/>
  <c r="P16" s="1"/>
  <c r="I17"/>
  <c r="J17"/>
  <c r="L17"/>
  <c r="L22" s="1"/>
  <c r="O17"/>
  <c r="P17"/>
  <c r="I18"/>
  <c r="J18"/>
  <c r="L18"/>
  <c r="O18"/>
  <c r="P18" s="1"/>
  <c r="I19"/>
  <c r="J19"/>
  <c r="E22"/>
  <c r="F22"/>
  <c r="G22"/>
  <c r="H22"/>
  <c r="I22"/>
  <c r="K22"/>
  <c r="M22"/>
  <c r="N22"/>
  <c r="O22"/>
  <c r="J25"/>
  <c r="J28"/>
  <c r="J29"/>
  <c r="J30"/>
  <c r="J35"/>
  <c r="J40"/>
  <c r="E42"/>
  <c r="E43" s="1"/>
  <c r="F42"/>
  <c r="G42"/>
  <c r="G43" s="1"/>
  <c r="H42"/>
  <c r="I42"/>
  <c r="I43" s="1"/>
  <c r="K42"/>
  <c r="K43" s="1"/>
  <c r="L42"/>
  <c r="M42"/>
  <c r="M43" s="1"/>
  <c r="N42"/>
  <c r="O42"/>
  <c r="O43" s="1"/>
  <c r="F43"/>
  <c r="H43"/>
  <c r="L43"/>
  <c r="N43"/>
  <c r="U62"/>
  <c r="U69" s="1"/>
  <c r="W62"/>
  <c r="Y62"/>
  <c r="AA62"/>
  <c r="AC62"/>
  <c r="AE62"/>
  <c r="AG62"/>
  <c r="U63"/>
  <c r="W63"/>
  <c r="W70" s="1"/>
  <c r="Y63"/>
  <c r="AA63"/>
  <c r="AC63"/>
  <c r="AE63"/>
  <c r="AG63"/>
  <c r="U64"/>
  <c r="U71" s="1"/>
  <c r="W64"/>
  <c r="Y64"/>
  <c r="AA64"/>
  <c r="AC64"/>
  <c r="AE64"/>
  <c r="AG64"/>
  <c r="U65"/>
  <c r="W65"/>
  <c r="W72" s="1"/>
  <c r="Y65"/>
  <c r="AA65"/>
  <c r="AC65"/>
  <c r="AE65"/>
  <c r="AG65"/>
  <c r="U68"/>
  <c r="W68"/>
  <c r="Y68"/>
  <c r="AA68"/>
  <c r="AC68"/>
  <c r="AE68"/>
  <c r="AG68"/>
  <c r="W69"/>
  <c r="AA69"/>
  <c r="AE69"/>
  <c r="U70"/>
  <c r="Y70"/>
  <c r="AC70"/>
  <c r="AG70"/>
  <c r="W71"/>
  <c r="AA71"/>
  <c r="AE71"/>
  <c r="U72"/>
  <c r="Y72"/>
  <c r="AC72"/>
  <c r="AG72"/>
  <c r="J42" l="1"/>
  <c r="J43" s="1"/>
  <c r="P22"/>
  <c r="AE72"/>
  <c r="AA72"/>
  <c r="AG71"/>
  <c r="AC71"/>
  <c r="Y71"/>
  <c r="AE70"/>
  <c r="AA70"/>
  <c r="AG69"/>
  <c r="AC69"/>
  <c r="Y69"/>
</calcChain>
</file>

<file path=xl/sharedStrings.xml><?xml version="1.0" encoding="utf-8"?>
<sst xmlns="http://schemas.openxmlformats.org/spreadsheetml/2006/main" count="425" uniqueCount="136">
  <si>
    <t>рис_без</t>
  </si>
  <si>
    <t>ж_па</t>
  </si>
  <si>
    <t>коо_бу</t>
  </si>
  <si>
    <t>кск_то</t>
  </si>
  <si>
    <t>кгр_то</t>
  </si>
  <si>
    <t>Декан                                                                         О.А.Покладов</t>
  </si>
  <si>
    <t>Н.К. Литвиненко</t>
  </si>
  <si>
    <t xml:space="preserve">Начальник навчальної частини                                </t>
  </si>
  <si>
    <t>О.А. Покладов</t>
  </si>
  <si>
    <t xml:space="preserve">Декан     </t>
  </si>
  <si>
    <t>Л.М. Филь</t>
  </si>
  <si>
    <t>Завідувач кафедри</t>
  </si>
  <si>
    <t>20-05-20-50</t>
  </si>
  <si>
    <t>19-15-20-00</t>
  </si>
  <si>
    <t>18-20-19-05</t>
  </si>
  <si>
    <t>зомф_4_1</t>
  </si>
  <si>
    <t>17-30-18-15</t>
  </si>
  <si>
    <t>16-35-17-20</t>
  </si>
  <si>
    <t>фото/4</t>
  </si>
  <si>
    <t>Художній фотопортрет викл.Ітодзава Токаши</t>
  </si>
  <si>
    <t>15-45-16-30</t>
  </si>
  <si>
    <t>А/з/3</t>
  </si>
  <si>
    <t>д/з Історія укр. мист. викл.Филь Л.М.</t>
  </si>
  <si>
    <t>309/1</t>
  </si>
  <si>
    <t>Екзамен WEB технології викл.Лебедєв В.Б.</t>
  </si>
  <si>
    <t>14-50-15-35</t>
  </si>
  <si>
    <t xml:space="preserve"> </t>
  </si>
  <si>
    <t>14-00-14-45</t>
  </si>
  <si>
    <t>Зачетов</t>
  </si>
  <si>
    <t>Екзамен Художній фотопортрет викл.Ітодзава Токаши</t>
  </si>
  <si>
    <t>322/3</t>
  </si>
  <si>
    <t>Екзамен Додрукарська підготовка
викл.Итодзава Токаши</t>
  </si>
  <si>
    <t>Екзамен Фотокомпозиція 
викл.Итодзава Токаши</t>
  </si>
  <si>
    <t>13-05-13-50</t>
  </si>
  <si>
    <t>Экзаменов</t>
  </si>
  <si>
    <t>12-15-13-00</t>
  </si>
  <si>
    <t>Дней</t>
  </si>
  <si>
    <t>11-20-12-10</t>
  </si>
  <si>
    <t xml:space="preserve">Итого </t>
  </si>
  <si>
    <t>106/4</t>
  </si>
  <si>
    <t>Залік Комп. графіка доц.Пятигорець Г.А.</t>
  </si>
  <si>
    <t>Історія заруб. мист. Викл.Филь Л.М.</t>
  </si>
  <si>
    <t>Додрукарська підготовка
викл.Итодзава Токаши</t>
  </si>
  <si>
    <t>10-35-11-20</t>
  </si>
  <si>
    <t>317/4</t>
  </si>
  <si>
    <t>Екзамен  Історія української культури   викл. Дякова Т.О.</t>
  </si>
  <si>
    <t>09-45-10-30</t>
  </si>
  <si>
    <t>Всего</t>
  </si>
  <si>
    <t>08-50-09-35</t>
  </si>
  <si>
    <t>Итого (Соц.Гум)</t>
  </si>
  <si>
    <t>08-00-08-45</t>
  </si>
  <si>
    <t>Ауд</t>
  </si>
  <si>
    <t>пт. 25.01.13</t>
  </si>
  <si>
    <t>чт. 24.01.13</t>
  </si>
  <si>
    <t>ср. 23.01.13</t>
  </si>
  <si>
    <t>вт.22.01.13</t>
  </si>
  <si>
    <t>пн. 21.01.13</t>
  </si>
  <si>
    <t>WEB технології викл.Лебедєв В.Б.</t>
  </si>
  <si>
    <t>Рекламна фотографія викл.Итодзава Токаши</t>
  </si>
  <si>
    <t>Фотокомпозиція 
викл.Итодзава Токаши</t>
  </si>
  <si>
    <t>316/4</t>
  </si>
  <si>
    <t>Консультація Історія української культури   викл. Дякова Т.О.</t>
  </si>
  <si>
    <t>д/з Історія фотомистецтва викл.Филь Л.М.</t>
  </si>
  <si>
    <t>406/4</t>
  </si>
  <si>
    <t>Іноземна мова за проф. спрямуванням викл. Калініна К.В.</t>
  </si>
  <si>
    <t>Екзамен Художня фотографія викл.Филь Л.М.</t>
  </si>
  <si>
    <t>Залік Політологія  ст.викл. 
Коденко Ю.В.</t>
  </si>
  <si>
    <t>Історія фотомистецтва викл.Филь Л.М.</t>
  </si>
  <si>
    <t>эз</t>
  </si>
  <si>
    <t>анг_кр</t>
  </si>
  <si>
    <t>Кравчук</t>
  </si>
  <si>
    <t>Англійська мова</t>
  </si>
  <si>
    <t>Художня фотографія викл.Филь Л.М.</t>
  </si>
  <si>
    <t>зч</t>
  </si>
  <si>
    <t>Політологія</t>
  </si>
  <si>
    <t>Історія української культури (сем)  викл. Дякова Т.О.</t>
  </si>
  <si>
    <t>311/4</t>
  </si>
  <si>
    <t>Політологія (сем) ст.викл. 
Коденко Ю.В.</t>
  </si>
  <si>
    <t>Істор.укр.культури</t>
  </si>
  <si>
    <t>Історія заруб. мист. викл.Филь Л.М.</t>
  </si>
  <si>
    <t>З</t>
  </si>
  <si>
    <t>вс. 20.01.13</t>
  </si>
  <si>
    <t>сб. 19.01.13</t>
  </si>
  <si>
    <t>пт. 18.01.13</t>
  </si>
  <si>
    <t>чт. 17.01.13</t>
  </si>
  <si>
    <t>ср. 16.01.13</t>
  </si>
  <si>
    <t>вт.15.01.13</t>
  </si>
  <si>
    <t>пн. 14.01.13</t>
  </si>
  <si>
    <t>Итого спец</t>
  </si>
  <si>
    <t>дз</t>
  </si>
  <si>
    <t>Історія фотомистецтва</t>
  </si>
  <si>
    <t>Мистецтво телеоператора викл.Поспєлов С.В.</t>
  </si>
  <si>
    <t>Ітодзава Токаши</t>
  </si>
  <si>
    <t>Рекламна фотографія</t>
  </si>
  <si>
    <t>Філь Л.М.</t>
  </si>
  <si>
    <t>Історія Укр. Мист.</t>
  </si>
  <si>
    <t>Іст. Заруб. Мист.</t>
  </si>
  <si>
    <t>Пічугін О.В.</t>
  </si>
  <si>
    <t>Мистецтво телеоператора</t>
  </si>
  <si>
    <t>Пятигорець Г.А.</t>
  </si>
  <si>
    <t>Комп. графіка</t>
  </si>
  <si>
    <t>Додрукарська підготовка</t>
  </si>
  <si>
    <t>212/3</t>
  </si>
  <si>
    <t>Комп. графіка доц.Пятигорець Г.А.</t>
  </si>
  <si>
    <t>Художній фотопортрет</t>
  </si>
  <si>
    <t>Художня фотографія</t>
  </si>
  <si>
    <t>Фотокомпозиція</t>
  </si>
  <si>
    <t>Лебедєв В.Б.</t>
  </si>
  <si>
    <t>webтехнологии</t>
  </si>
  <si>
    <t>нд. 13.01.13</t>
  </si>
  <si>
    <t>сб. 12.01.13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</si>
  <si>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</si>
  <si>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</si>
  <si>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</si>
  <si>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</si>
  <si>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</si>
  <si>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</si>
  <si>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</si>
  <si>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Ф/К</t>
  </si>
  <si>
    <t>Э/З</t>
  </si>
  <si>
    <t>Уч/пл</t>
  </si>
  <si>
    <t>Шифр</t>
  </si>
  <si>
    <t>ФИО</t>
  </si>
  <si>
    <t>Предмет</t>
  </si>
  <si>
    <t>з 12.01.13 по 25.01.13</t>
  </si>
  <si>
    <t>Часы по факту</t>
  </si>
  <si>
    <t>Часы по учебному плану</t>
  </si>
  <si>
    <t>СПЕЦІАЛІЗАЦІЇ ОПЕРАТОРСЬКА ТА ФОТОМАЙСТЕРНІСТЬ ЗОМФ_4</t>
  </si>
  <si>
    <t>ФАКУЛЬТЕТ ОБРАЗОТВОРЧОГО ТА ДЕКОРАТИВНО-ПРИКЛАДНОГО МИСТЕЦТВА ЗАОЧНОЇ ФОРМИ НАВЧАННЯ</t>
  </si>
  <si>
    <t>ЯНВАРЬ  2012_2013</t>
  </si>
  <si>
    <t>ЗОМФ_4_1</t>
  </si>
  <si>
    <t xml:space="preserve">РОЗКЛАД  ЗИМОВОЇ  СЕСІЇ  СТУДЕНТІВ  ІV  КУРСУ 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</si>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</sst>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5">
    <font>
      <sz val="10"/>
      <name val="Times New Roman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8"/>
      <name val="Times New Roman"/>
      <family val="1"/>
      <charset val="204"/>
    </font>
    <font>
      <b/>
      <i/>
      <sz val="9"/>
      <color indexed="8"/>
      <name val="Arial Narrow"/>
      <family val="2"/>
      <charset val="204"/>
    </font>
    <font>
      <b/>
      <i/>
      <sz val="7"/>
      <name val="Arial Narrow"/>
      <family val="2"/>
      <charset val="204"/>
    </font>
    <font>
      <b/>
      <i/>
      <sz val="7"/>
      <color indexed="8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i/>
      <sz val="10"/>
      <name val="Arial Narrow"/>
      <family val="2"/>
      <charset val="204"/>
    </font>
    <font>
      <sz val="9"/>
      <name val="Times New Roman"/>
      <family val="1"/>
      <charset val="204"/>
    </font>
    <font>
      <sz val="9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i/>
      <sz val="9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1"/>
      <color indexed="48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2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20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2" xfId="0" applyFont="1" applyFill="1" applyBorder="1" applyAlignment="1"/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>
      <alignment horizontal="right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27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/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8" fillId="0" borderId="0" xfId="0" applyFont="1" applyFill="1" applyBorder="1"/>
    <xf numFmtId="0" fontId="9" fillId="8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 applyProtection="1">
      <alignment horizontal="right" vertical="center" wrapText="1"/>
      <protection locked="0"/>
    </xf>
    <xf numFmtId="0" fontId="9" fillId="9" borderId="1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right" wrapText="1"/>
    </xf>
    <xf numFmtId="0" fontId="12" fillId="4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8" fillId="9" borderId="3" xfId="0" applyFon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right" vertical="center"/>
      <protection locked="0"/>
    </xf>
    <xf numFmtId="0" fontId="8" fillId="4" borderId="1" xfId="0" applyFont="1" applyFill="1" applyBorder="1" applyAlignment="1" applyProtection="1">
      <alignment horizontal="right" vertical="center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34" fillId="6" borderId="1" xfId="0" applyFont="1" applyFill="1" applyBorder="1" applyAlignment="1">
      <alignment vertical="center" wrapText="1"/>
    </xf>
    <xf numFmtId="0" fontId="36" fillId="4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/>
    <xf numFmtId="0" fontId="9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34" fillId="4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38" fillId="0" borderId="0" xfId="0" applyFont="1" applyAlignment="1">
      <alignment horizontal="right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vertical="center" wrapText="1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4" borderId="4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9" fillId="9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Protection="1">
      <protection locked="0"/>
    </xf>
    <xf numFmtId="0" fontId="41" fillId="5" borderId="1" xfId="0" applyFont="1" applyFill="1" applyBorder="1" applyAlignment="1"/>
    <xf numFmtId="0" fontId="12" fillId="5" borderId="1" xfId="0" applyFont="1" applyFill="1" applyBorder="1" applyAlignment="1">
      <alignment vertical="center" wrapText="1"/>
    </xf>
    <xf numFmtId="0" fontId="36" fillId="5" borderId="1" xfId="0" applyFont="1" applyFill="1" applyBorder="1" applyAlignment="1" applyProtection="1">
      <alignment vertical="center" wrapText="1"/>
      <protection locked="0"/>
    </xf>
    <xf numFmtId="0" fontId="39" fillId="4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42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protection locked="0"/>
    </xf>
    <xf numFmtId="0" fontId="43" fillId="0" borderId="0" xfId="0" applyFont="1" applyAlignment="1" applyProtection="1"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41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0" xfId="0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6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зомс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U/Desktop/005_&#1088;&#1072;&#1089;&#1087;_&#1079;&#1072;&#1086;&#1095;_2012_2013_1_&#1089;&#1077;&#1089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все вместе 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зомс_4"/>
      <sheetName val="филь"/>
      <sheetName val="зомк_4_1"/>
      <sheetName val="зомк_4_2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AL73"/>
  <sheetViews>
    <sheetView showZeros="0" tabSelected="1" view="pageBreakPreview" zoomScale="75" zoomScaleNormal="100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A59" sqref="A59:XFD73"/>
    </sheetView>
  </sheetViews>
  <sheetFormatPr defaultRowHeight="13.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33203125" style="1" hidden="1" customWidth="1"/>
    <col min="18" max="18" width="5" style="1" customWidth="1"/>
    <col min="19" max="19" width="15" style="1" customWidth="1"/>
    <col min="20" max="20" width="17.83203125" style="2" customWidth="1"/>
    <col min="21" max="21" width="7.1640625" style="2" customWidth="1"/>
    <col min="22" max="22" width="17.83203125" style="2" customWidth="1"/>
    <col min="23" max="23" width="6.83203125" style="2" customWidth="1"/>
    <col min="24" max="24" width="19.1640625" style="2" customWidth="1"/>
    <col min="25" max="25" width="7.1640625" style="2" customWidth="1"/>
    <col min="26" max="26" width="19.1640625" style="2" customWidth="1"/>
    <col min="27" max="27" width="7" style="2" customWidth="1"/>
    <col min="28" max="28" width="17.83203125" style="2" customWidth="1"/>
    <col min="29" max="29" width="6.83203125" style="3" customWidth="1"/>
    <col min="30" max="30" width="17.83203125" style="2" customWidth="1"/>
    <col min="31" max="31" width="7.1640625" style="2" customWidth="1"/>
    <col min="32" max="32" width="17.83203125" style="2" customWidth="1"/>
    <col min="33" max="33" width="7" style="2" customWidth="1"/>
    <col min="34" max="34" width="10.33203125" style="1" customWidth="1"/>
    <col min="35" max="16384" width="9.33203125" style="1"/>
  </cols>
  <sheetData>
    <row r="1" spans="1:36" ht="15" customHeight="1">
      <c r="Q1" s="179"/>
      <c r="R1" s="176"/>
      <c r="S1" s="175"/>
      <c r="T1" s="174"/>
      <c r="U1" s="174"/>
      <c r="V1" s="174"/>
      <c r="W1" s="174"/>
      <c r="X1" s="174"/>
      <c r="Y1" s="174"/>
      <c r="Z1" s="181" t="s">
        <v>26</v>
      </c>
      <c r="AA1" s="181"/>
      <c r="AB1" s="174"/>
      <c r="AC1" s="174"/>
      <c r="AD1" s="175" t="s">
        <v>135</v>
      </c>
      <c r="AE1" s="174"/>
      <c r="AF1" s="174"/>
      <c r="AG1" s="174"/>
    </row>
    <row r="2" spans="1:36" ht="15" customHeight="1">
      <c r="P2" s="180"/>
      <c r="Q2" s="179"/>
      <c r="R2" s="176"/>
      <c r="S2" s="169"/>
      <c r="T2" s="169"/>
      <c r="U2" s="169"/>
      <c r="V2" s="169"/>
      <c r="W2" s="173"/>
      <c r="X2" s="182" t="s">
        <v>26</v>
      </c>
      <c r="Y2" s="182"/>
      <c r="Z2" s="182"/>
      <c r="AA2" s="178"/>
      <c r="AB2" s="174"/>
      <c r="AC2" s="174"/>
      <c r="AD2" s="183" t="s">
        <v>134</v>
      </c>
      <c r="AE2" s="183"/>
      <c r="AF2" s="183"/>
      <c r="AG2" s="183"/>
    </row>
    <row r="3" spans="1:36" ht="15" customHeight="1">
      <c r="N3" s="1" t="s">
        <v>26</v>
      </c>
      <c r="P3" s="177"/>
      <c r="Q3" s="159"/>
      <c r="R3" s="176"/>
      <c r="S3" s="169"/>
      <c r="T3" s="169"/>
      <c r="U3" s="169"/>
      <c r="V3" s="169"/>
      <c r="W3" s="173"/>
      <c r="X3" s="175" t="s">
        <v>133</v>
      </c>
      <c r="Y3" s="175"/>
      <c r="Z3" s="174"/>
      <c r="AA3" s="175"/>
      <c r="AB3" s="174"/>
      <c r="AC3" s="174"/>
      <c r="AD3" s="183" t="s">
        <v>132</v>
      </c>
      <c r="AE3" s="183"/>
      <c r="AF3" s="183"/>
      <c r="AG3" s="183"/>
    </row>
    <row r="4" spans="1:36" ht="15" customHeight="1">
      <c r="P4" s="170"/>
      <c r="Q4" s="159"/>
      <c r="R4" s="158" t="s">
        <v>26</v>
      </c>
      <c r="S4" s="169" t="s">
        <v>26</v>
      </c>
      <c r="T4" s="187" t="s">
        <v>131</v>
      </c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69"/>
      <c r="AG4" s="173"/>
    </row>
    <row r="5" spans="1:36" ht="15" customHeight="1">
      <c r="B5" s="184" t="s">
        <v>130</v>
      </c>
      <c r="C5" s="186" t="s">
        <v>129</v>
      </c>
      <c r="D5" s="186"/>
      <c r="E5" s="186"/>
      <c r="F5" s="186"/>
      <c r="G5" s="186"/>
      <c r="H5" s="186"/>
      <c r="I5" s="172"/>
      <c r="J5" s="171"/>
      <c r="K5" s="171"/>
      <c r="L5" s="171"/>
      <c r="M5" s="171"/>
      <c r="N5" s="171"/>
      <c r="O5" s="171"/>
      <c r="P5" s="170"/>
      <c r="Q5" s="159"/>
      <c r="R5" s="158"/>
      <c r="S5" s="187" t="s">
        <v>128</v>
      </c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69"/>
    </row>
    <row r="6" spans="1:36" ht="15" customHeight="1">
      <c r="B6" s="185"/>
      <c r="C6" s="185"/>
      <c r="D6" s="185"/>
      <c r="E6" s="185"/>
      <c r="F6" s="185"/>
      <c r="G6" s="185"/>
      <c r="H6" s="185"/>
      <c r="I6" s="168"/>
      <c r="J6" s="167"/>
      <c r="K6" s="167"/>
      <c r="L6" s="167"/>
      <c r="M6" s="167"/>
      <c r="N6" s="167"/>
      <c r="O6" s="167"/>
      <c r="P6" s="166" t="s">
        <v>26</v>
      </c>
      <c r="Q6" s="159"/>
      <c r="R6" s="158"/>
      <c r="S6" s="157">
        <v>0</v>
      </c>
      <c r="T6" s="187" t="s">
        <v>127</v>
      </c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65"/>
      <c r="AG6" s="165"/>
    </row>
    <row r="7" spans="1:36" ht="15" customHeight="1">
      <c r="A7" s="164" t="s">
        <v>26</v>
      </c>
      <c r="B7" s="163"/>
      <c r="C7" s="163"/>
      <c r="D7" s="163"/>
      <c r="E7" s="162" t="s">
        <v>126</v>
      </c>
      <c r="F7" s="161"/>
      <c r="G7" s="161"/>
      <c r="H7" s="161"/>
      <c r="I7" s="160"/>
      <c r="J7" s="162" t="s">
        <v>125</v>
      </c>
      <c r="K7" s="161"/>
      <c r="L7" s="161"/>
      <c r="M7" s="161"/>
      <c r="N7" s="161"/>
      <c r="O7" s="161"/>
      <c r="P7" s="160"/>
      <c r="Q7" s="159"/>
      <c r="R7" s="158"/>
      <c r="S7" s="157"/>
      <c r="T7" s="199" t="s">
        <v>124</v>
      </c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56"/>
      <c r="AG7" s="156"/>
      <c r="AH7" s="82"/>
    </row>
    <row r="8" spans="1:36" ht="32.1" customHeight="1">
      <c r="A8" s="43" t="s">
        <v>15</v>
      </c>
      <c r="B8" s="154" t="s">
        <v>123</v>
      </c>
      <c r="C8" s="154" t="s">
        <v>122</v>
      </c>
      <c r="D8" s="154" t="s">
        <v>121</v>
      </c>
      <c r="E8" s="155" t="s">
        <v>120</v>
      </c>
      <c r="F8" s="154" t="s">
        <v>119</v>
      </c>
      <c r="G8" s="154" t="s">
        <v>118</v>
      </c>
      <c r="H8" s="154">
        <v>0</v>
      </c>
      <c r="I8" s="155" t="s">
        <v>117</v>
      </c>
      <c r="J8" s="154" t="s">
        <v>116</v>
      </c>
      <c r="K8" s="154" t="s">
        <v>115</v>
      </c>
      <c r="L8" s="154" t="s">
        <v>114</v>
      </c>
      <c r="M8" s="154" t="s">
        <v>113</v>
      </c>
      <c r="N8" s="154" t="s">
        <v>112</v>
      </c>
      <c r="O8" s="154" t="s">
        <v>47</v>
      </c>
      <c r="P8" s="153" t="s">
        <v>111</v>
      </c>
      <c r="Q8" s="127" t="s">
        <v>26</v>
      </c>
      <c r="R8" s="126"/>
      <c r="S8" s="86"/>
      <c r="T8" s="84"/>
      <c r="U8" s="84"/>
      <c r="V8" s="84"/>
      <c r="W8" s="84"/>
      <c r="X8" s="85"/>
      <c r="Y8" s="84"/>
      <c r="Z8" s="85"/>
      <c r="AA8" s="84"/>
      <c r="AB8" s="85"/>
      <c r="AC8" s="84"/>
      <c r="AD8" s="85" t="s">
        <v>110</v>
      </c>
      <c r="AE8" s="84" t="s">
        <v>51</v>
      </c>
      <c r="AF8" s="85" t="s">
        <v>109</v>
      </c>
      <c r="AG8" s="84" t="s">
        <v>51</v>
      </c>
      <c r="AH8" s="125"/>
      <c r="AI8" s="99"/>
    </row>
    <row r="9" spans="1:36" ht="30" customHeight="1">
      <c r="A9" s="43" t="s">
        <v>15</v>
      </c>
      <c r="B9" s="142" t="s">
        <v>108</v>
      </c>
      <c r="C9" s="142" t="s">
        <v>107</v>
      </c>
      <c r="D9" s="141"/>
      <c r="E9" s="140">
        <v>7</v>
      </c>
      <c r="F9" s="44">
        <v>2</v>
      </c>
      <c r="G9" s="89" t="s">
        <v>68</v>
      </c>
      <c r="H9" s="46"/>
      <c r="I9" s="88">
        <f>F9+E9</f>
        <v>9</v>
      </c>
      <c r="J9" s="76">
        <f>COUNTIF($T$9:$AF$55,"WEB технології викл.Лебедєв В.Б.")+COUNTIF($T$9:$AF$55,"Екзамен WEB технології викл.Лебедєв В.Б.")</f>
        <v>5</v>
      </c>
      <c r="K9" s="46"/>
      <c r="L9" s="46" t="str">
        <f t="shared" ref="L9:L18" si="0">CONCATENATE(D9,"_",G9)</f>
        <v>_эз</v>
      </c>
      <c r="M9" s="46">
        <f>COUNTIF($T$9:$AF$53,"З_НКТ_Пя")</f>
        <v>0</v>
      </c>
      <c r="N9" s="76">
        <v>4</v>
      </c>
      <c r="O9" s="139">
        <f t="shared" ref="O9:O18" si="1">N9+J9</f>
        <v>9</v>
      </c>
      <c r="P9" s="41">
        <f t="shared" ref="P9:P18" si="2">O9-I9</f>
        <v>0</v>
      </c>
      <c r="Q9" s="127">
        <v>1</v>
      </c>
      <c r="R9" s="32">
        <v>1</v>
      </c>
      <c r="S9" s="49" t="s">
        <v>50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52"/>
      <c r="AE9" s="50"/>
      <c r="AF9" s="111"/>
      <c r="AG9" s="50"/>
      <c r="AH9" s="129"/>
      <c r="AI9" s="99"/>
    </row>
    <row r="10" spans="1:36" ht="30" customHeight="1">
      <c r="A10" s="43" t="s">
        <v>15</v>
      </c>
      <c r="B10" s="142" t="s">
        <v>106</v>
      </c>
      <c r="C10" s="145" t="s">
        <v>92</v>
      </c>
      <c r="D10" s="141"/>
      <c r="E10" s="140">
        <v>11</v>
      </c>
      <c r="F10" s="44">
        <v>2</v>
      </c>
      <c r="G10" s="89" t="s">
        <v>68</v>
      </c>
      <c r="H10" s="46"/>
      <c r="I10" s="88">
        <f>F10+E10</f>
        <v>13</v>
      </c>
      <c r="J10" s="76">
        <f>COUNTIF($T$9:$AF$55,"Фотокомпозиція 
викл.Итодзава Токаши")+COUNTIF($T$9:$AF$55,"Екзамен Фотокомпозиція 
викл.Итодзава Токаши")</f>
        <v>5</v>
      </c>
      <c r="K10" s="46">
        <f>COUNTIF($T$9:$AF$53,"Ко_ОсК_Ни")</f>
        <v>0</v>
      </c>
      <c r="L10" s="46" t="str">
        <f t="shared" si="0"/>
        <v>_эз</v>
      </c>
      <c r="M10" s="46">
        <f>COUNTIF($T$9:$AF$53,"З_ОсК_Ни")</f>
        <v>0</v>
      </c>
      <c r="N10" s="76">
        <v>8</v>
      </c>
      <c r="O10" s="139">
        <f t="shared" si="1"/>
        <v>13</v>
      </c>
      <c r="P10" s="41">
        <f t="shared" si="2"/>
        <v>0</v>
      </c>
      <c r="Q10" s="127">
        <v>1</v>
      </c>
      <c r="R10" s="32">
        <v>2</v>
      </c>
      <c r="S10" s="49" t="s">
        <v>48</v>
      </c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73" t="s">
        <v>103</v>
      </c>
      <c r="AE10" s="36" t="s">
        <v>102</v>
      </c>
      <c r="AF10" s="111" t="s">
        <v>72</v>
      </c>
      <c r="AG10" s="50" t="s">
        <v>18</v>
      </c>
      <c r="AH10" s="129"/>
      <c r="AI10" s="99"/>
    </row>
    <row r="11" spans="1:36" ht="30" customHeight="1">
      <c r="A11" s="43" t="s">
        <v>15</v>
      </c>
      <c r="B11" s="145" t="s">
        <v>105</v>
      </c>
      <c r="C11" s="142" t="s">
        <v>94</v>
      </c>
      <c r="D11" s="141"/>
      <c r="E11" s="140">
        <v>14</v>
      </c>
      <c r="F11" s="44">
        <v>2</v>
      </c>
      <c r="G11" s="89" t="s">
        <v>68</v>
      </c>
      <c r="H11" s="46"/>
      <c r="I11" s="88">
        <f>F11+E11</f>
        <v>16</v>
      </c>
      <c r="J11" s="76">
        <f>COUNTIF($T$9:$AF$53,"Художня фотографія викл.Филь Л.М.")+COUNTIF($T$9:$AF$53,"Екзамен Художня фотографія викл.Филь Л.М.")</f>
        <v>11</v>
      </c>
      <c r="K11" s="46">
        <f>COUNTIF($T$9:$AF$53,"Ко_КоГр_Пя")</f>
        <v>0</v>
      </c>
      <c r="L11" s="46" t="str">
        <f t="shared" si="0"/>
        <v>_эз</v>
      </c>
      <c r="M11" s="46">
        <f>COUNTIF($T$9:$AF$53,"З_КоГр_Пя")</f>
        <v>0</v>
      </c>
      <c r="N11" s="76">
        <v>5</v>
      </c>
      <c r="O11" s="139">
        <f t="shared" si="1"/>
        <v>16</v>
      </c>
      <c r="P11" s="41">
        <f t="shared" si="2"/>
        <v>0</v>
      </c>
      <c r="Q11" s="127">
        <v>1</v>
      </c>
      <c r="R11" s="32">
        <v>3</v>
      </c>
      <c r="S11" s="49" t="s">
        <v>46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73" t="s">
        <v>103</v>
      </c>
      <c r="AE11" s="36" t="s">
        <v>102</v>
      </c>
      <c r="AF11" s="111" t="s">
        <v>72</v>
      </c>
      <c r="AG11" s="50" t="s">
        <v>18</v>
      </c>
      <c r="AH11" s="129"/>
      <c r="AI11" s="99"/>
    </row>
    <row r="12" spans="1:36" ht="30" customHeight="1">
      <c r="A12" s="43" t="s">
        <v>15</v>
      </c>
      <c r="B12" s="145" t="s">
        <v>104</v>
      </c>
      <c r="C12" s="145" t="s">
        <v>92</v>
      </c>
      <c r="D12" s="141"/>
      <c r="E12" s="140">
        <v>14</v>
      </c>
      <c r="F12" s="44">
        <v>2</v>
      </c>
      <c r="G12" s="89" t="s">
        <v>68</v>
      </c>
      <c r="H12" s="46"/>
      <c r="I12" s="88">
        <f t="shared" ref="I12:I19" si="3">E12+F12</f>
        <v>16</v>
      </c>
      <c r="J12" s="76">
        <f>COUNTIF($T$9:$AF$53,"Художній фотопортрет викл.Ітодзава Токаши")+COUNTIF($T$9:$AF$53,"Екзамен Художній фотопортрет викл.Ітодзава Токаши")</f>
        <v>10</v>
      </c>
      <c r="K12" s="46">
        <f>COUNTIF($T$9:$AF$53,"Ко_Кск_Шв")</f>
        <v>0</v>
      </c>
      <c r="L12" s="46" t="str">
        <f t="shared" si="0"/>
        <v>_эз</v>
      </c>
      <c r="M12" s="46">
        <f>COUNTIF($T$9:$AF$53,"З_Кск_Шв")</f>
        <v>0</v>
      </c>
      <c r="N12" s="76">
        <v>6</v>
      </c>
      <c r="O12" s="139">
        <f t="shared" si="1"/>
        <v>16</v>
      </c>
      <c r="P12" s="41">
        <f t="shared" si="2"/>
        <v>0</v>
      </c>
      <c r="Q12" s="127">
        <v>1</v>
      </c>
      <c r="R12" s="32">
        <v>4</v>
      </c>
      <c r="S12" s="49" t="s">
        <v>43</v>
      </c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73" t="s">
        <v>103</v>
      </c>
      <c r="AE12" s="36" t="s">
        <v>102</v>
      </c>
      <c r="AF12" s="111" t="s">
        <v>72</v>
      </c>
      <c r="AG12" s="50" t="s">
        <v>18</v>
      </c>
      <c r="AH12" s="129"/>
      <c r="AI12" s="99"/>
    </row>
    <row r="13" spans="1:36" ht="30" customHeight="1">
      <c r="A13" s="43" t="s">
        <v>15</v>
      </c>
      <c r="B13" s="144" t="s">
        <v>101</v>
      </c>
      <c r="C13" s="142"/>
      <c r="D13" s="141"/>
      <c r="E13" s="140">
        <v>7</v>
      </c>
      <c r="F13" s="44">
        <v>2</v>
      </c>
      <c r="G13" s="89" t="s">
        <v>68</v>
      </c>
      <c r="H13" s="46"/>
      <c r="I13" s="88">
        <f t="shared" si="3"/>
        <v>9</v>
      </c>
      <c r="J13" s="76">
        <f>COUNTIF($T$9:$AG$53,"Додрукарська підготовка
викл.Итодзава Токаши")+COUNTIF($T$9:$AG$53,"Екзамен Додрукарська підготовка
викл.Итодзава Токаши")</f>
        <v>5</v>
      </c>
      <c r="K13" s="46">
        <f>COUNTIF($S$9:$AG$53,"Ко_иИ_По")</f>
        <v>0</v>
      </c>
      <c r="L13" s="46" t="str">
        <f t="shared" si="0"/>
        <v>_эз</v>
      </c>
      <c r="M13" s="46">
        <f>COUNTIF($S$9:$AG$53,"З_иИ_По")</f>
        <v>0</v>
      </c>
      <c r="N13" s="76">
        <v>4</v>
      </c>
      <c r="O13" s="139">
        <f t="shared" si="1"/>
        <v>9</v>
      </c>
      <c r="P13" s="41">
        <f t="shared" si="2"/>
        <v>0</v>
      </c>
      <c r="Q13" s="127">
        <v>1</v>
      </c>
      <c r="R13" s="32"/>
      <c r="S13" s="70" t="s">
        <v>37</v>
      </c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0"/>
      <c r="AE13" s="149"/>
      <c r="AF13" s="117"/>
      <c r="AG13" s="148"/>
      <c r="AH13" s="129"/>
      <c r="AI13" s="99"/>
    </row>
    <row r="14" spans="1:36" ht="30" customHeight="1">
      <c r="A14" s="147" t="s">
        <v>15</v>
      </c>
      <c r="B14" s="142" t="s">
        <v>100</v>
      </c>
      <c r="C14" s="142" t="s">
        <v>99</v>
      </c>
      <c r="D14" s="141"/>
      <c r="E14" s="140">
        <v>7</v>
      </c>
      <c r="F14" s="123">
        <v>2</v>
      </c>
      <c r="G14" s="110" t="s">
        <v>73</v>
      </c>
      <c r="H14" s="123"/>
      <c r="I14" s="88">
        <f t="shared" si="3"/>
        <v>9</v>
      </c>
      <c r="J14" s="76">
        <f>COUNTIF($T$9:$AF$53,"Комп. графіка доц.Пятигорець Г.А.")+COUNTIF($T$9:$AF$53,"Залік Комп. графіка доц.Пятигорець Г.А.")</f>
        <v>5</v>
      </c>
      <c r="K14" s="108"/>
      <c r="L14" s="46" t="str">
        <f t="shared" si="0"/>
        <v>_зч</v>
      </c>
      <c r="M14" s="108"/>
      <c r="N14" s="107">
        <v>4</v>
      </c>
      <c r="O14" s="139">
        <f t="shared" si="1"/>
        <v>9</v>
      </c>
      <c r="P14" s="146">
        <f t="shared" si="2"/>
        <v>0</v>
      </c>
      <c r="Q14" s="127">
        <v>1</v>
      </c>
      <c r="R14" s="32">
        <v>5</v>
      </c>
      <c r="S14" s="49" t="s">
        <v>35</v>
      </c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11" t="s">
        <v>91</v>
      </c>
      <c r="AE14" s="50" t="s">
        <v>18</v>
      </c>
      <c r="AF14" s="111" t="s">
        <v>72</v>
      </c>
      <c r="AG14" s="50" t="s">
        <v>18</v>
      </c>
      <c r="AH14" s="129"/>
      <c r="AI14" s="99"/>
      <c r="AJ14" s="1" t="s">
        <v>26</v>
      </c>
    </row>
    <row r="15" spans="1:36" ht="30" customHeight="1">
      <c r="A15" s="43" t="s">
        <v>15</v>
      </c>
      <c r="B15" s="145" t="s">
        <v>98</v>
      </c>
      <c r="C15" s="142" t="s">
        <v>97</v>
      </c>
      <c r="D15" s="141"/>
      <c r="E15" s="140">
        <v>7</v>
      </c>
      <c r="F15" s="44"/>
      <c r="G15" s="89"/>
      <c r="H15" s="46"/>
      <c r="I15" s="88">
        <f t="shared" si="3"/>
        <v>7</v>
      </c>
      <c r="J15" s="76">
        <f>COUNTIF($T$9:$AI$54,"Мистецтво телеоператора викл.Поспєлов С.В.")</f>
        <v>5</v>
      </c>
      <c r="K15" s="46">
        <f>COUNTIF($T$9:$AF$53,"Ко_КоО_Бу")</f>
        <v>0</v>
      </c>
      <c r="L15" s="46" t="str">
        <f t="shared" si="0"/>
        <v>_</v>
      </c>
      <c r="M15" s="46">
        <f>COUNTIF($T$9:$AF$53,"З_КоО_Бу")</f>
        <v>0</v>
      </c>
      <c r="N15" s="76">
        <v>2</v>
      </c>
      <c r="O15" s="139">
        <f t="shared" si="1"/>
        <v>7</v>
      </c>
      <c r="P15" s="41">
        <f t="shared" si="2"/>
        <v>0</v>
      </c>
      <c r="Q15" s="127">
        <v>1</v>
      </c>
      <c r="R15" s="32">
        <v>6</v>
      </c>
      <c r="S15" s="49" t="s">
        <v>33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11" t="s">
        <v>91</v>
      </c>
      <c r="AE15" s="50" t="s">
        <v>18</v>
      </c>
      <c r="AF15" s="111" t="s">
        <v>72</v>
      </c>
      <c r="AG15" s="50" t="s">
        <v>18</v>
      </c>
      <c r="AH15" s="129"/>
      <c r="AI15" s="99"/>
    </row>
    <row r="16" spans="1:36" ht="30" customHeight="1">
      <c r="A16" s="43" t="s">
        <v>15</v>
      </c>
      <c r="B16" s="142" t="s">
        <v>96</v>
      </c>
      <c r="C16" s="142" t="s">
        <v>94</v>
      </c>
      <c r="D16" s="141"/>
      <c r="E16" s="140">
        <v>7</v>
      </c>
      <c r="F16" s="44"/>
      <c r="G16" s="89"/>
      <c r="H16" s="46"/>
      <c r="I16" s="88">
        <f t="shared" si="3"/>
        <v>7</v>
      </c>
      <c r="J16" s="76">
        <f>COUNTIF($T$9:$AI$55,"Історія заруб. мист. Викл.Филь Л.М.")</f>
        <v>6</v>
      </c>
      <c r="K16" s="46"/>
      <c r="L16" s="46" t="str">
        <f t="shared" si="0"/>
        <v>_</v>
      </c>
      <c r="M16" s="46"/>
      <c r="N16" s="76">
        <v>2</v>
      </c>
      <c r="O16" s="139">
        <f t="shared" si="1"/>
        <v>8</v>
      </c>
      <c r="P16" s="41">
        <f t="shared" si="2"/>
        <v>1</v>
      </c>
      <c r="Q16" s="127">
        <v>1</v>
      </c>
      <c r="R16" s="32">
        <v>7</v>
      </c>
      <c r="S16" s="49" t="s">
        <v>27</v>
      </c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11" t="s">
        <v>91</v>
      </c>
      <c r="AE16" s="50" t="s">
        <v>18</v>
      </c>
      <c r="AF16" s="111" t="s">
        <v>72</v>
      </c>
      <c r="AG16" s="50" t="s">
        <v>18</v>
      </c>
      <c r="AH16" s="129"/>
      <c r="AI16" s="99"/>
    </row>
    <row r="17" spans="1:38" ht="30" customHeight="1">
      <c r="A17" s="43" t="s">
        <v>15</v>
      </c>
      <c r="B17" s="142" t="s">
        <v>95</v>
      </c>
      <c r="C17" s="142" t="s">
        <v>94</v>
      </c>
      <c r="D17" s="141"/>
      <c r="E17" s="140">
        <v>4</v>
      </c>
      <c r="F17" s="44"/>
      <c r="G17" s="89" t="s">
        <v>89</v>
      </c>
      <c r="H17" s="46"/>
      <c r="I17" s="88">
        <f t="shared" si="3"/>
        <v>4</v>
      </c>
      <c r="J17" s="76">
        <f>COUNTIF($T$9:$AI$55,"Історія укр. мист. викл.Филь Л.М.")+COUNTIF($T$9:$AI$55,"д/з Історія укр. мист. викл.Филь Л.М.")</f>
        <v>2</v>
      </c>
      <c r="K17" s="46"/>
      <c r="L17" s="46" t="str">
        <f t="shared" si="0"/>
        <v>_дз</v>
      </c>
      <c r="M17" s="46"/>
      <c r="N17" s="76">
        <v>2</v>
      </c>
      <c r="O17" s="139">
        <f t="shared" si="1"/>
        <v>4</v>
      </c>
      <c r="P17" s="41">
        <f t="shared" si="2"/>
        <v>0</v>
      </c>
      <c r="Q17" s="127">
        <v>1</v>
      </c>
      <c r="R17" s="32">
        <v>8</v>
      </c>
      <c r="S17" s="49" t="s">
        <v>25</v>
      </c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11" t="s">
        <v>91</v>
      </c>
      <c r="AE17" s="50" t="s">
        <v>18</v>
      </c>
      <c r="AF17" s="111"/>
      <c r="AG17" s="50"/>
      <c r="AH17" s="129"/>
      <c r="AI17" s="99"/>
    </row>
    <row r="18" spans="1:38" ht="30" customHeight="1">
      <c r="A18" s="43" t="s">
        <v>15</v>
      </c>
      <c r="B18" s="142" t="s">
        <v>93</v>
      </c>
      <c r="C18" s="142" t="s">
        <v>92</v>
      </c>
      <c r="D18" s="141"/>
      <c r="E18" s="140">
        <v>7</v>
      </c>
      <c r="F18" s="44"/>
      <c r="G18" s="89"/>
      <c r="H18" s="46"/>
      <c r="I18" s="88">
        <f t="shared" si="3"/>
        <v>7</v>
      </c>
      <c r="J18" s="76">
        <f>COUNTIF($T$9:$AI$54,"Рекламна фотографія викл.Итодзава Токаши")</f>
        <v>3</v>
      </c>
      <c r="K18" s="46"/>
      <c r="L18" s="46" t="str">
        <f t="shared" si="0"/>
        <v>_</v>
      </c>
      <c r="M18" s="46"/>
      <c r="N18" s="76">
        <v>4</v>
      </c>
      <c r="O18" s="139">
        <f t="shared" si="1"/>
        <v>7</v>
      </c>
      <c r="P18" s="41">
        <f t="shared" si="2"/>
        <v>0</v>
      </c>
      <c r="Q18" s="127">
        <v>1</v>
      </c>
      <c r="R18" s="32">
        <v>9</v>
      </c>
      <c r="S18" s="49" t="s">
        <v>20</v>
      </c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11" t="s">
        <v>91</v>
      </c>
      <c r="AE18" s="50" t="s">
        <v>18</v>
      </c>
      <c r="AF18" s="143"/>
      <c r="AG18" s="50"/>
      <c r="AH18" s="129"/>
      <c r="AI18" s="99"/>
    </row>
    <row r="19" spans="1:38" ht="30" customHeight="1">
      <c r="A19" s="43" t="s">
        <v>15</v>
      </c>
      <c r="B19" s="144" t="s">
        <v>90</v>
      </c>
      <c r="C19" s="142"/>
      <c r="D19" s="141"/>
      <c r="E19" s="140">
        <v>7</v>
      </c>
      <c r="F19" s="44"/>
      <c r="G19" s="89" t="s">
        <v>89</v>
      </c>
      <c r="H19" s="46"/>
      <c r="I19" s="88">
        <f t="shared" si="3"/>
        <v>7</v>
      </c>
      <c r="J19" s="76">
        <f>COUNTIF($T$9:$AI$55,"Історія фотомистецтва викл.Филь Л.М.")+COUNTIF($T$9:$AI$55,"д/з Історія фотомистецтва викл.Филь Л.М.")</f>
        <v>3</v>
      </c>
      <c r="K19" s="46"/>
      <c r="L19" s="46"/>
      <c r="M19" s="46"/>
      <c r="N19" s="76">
        <v>5</v>
      </c>
      <c r="O19" s="139"/>
      <c r="P19" s="41"/>
      <c r="Q19" s="127"/>
      <c r="R19" s="32">
        <v>10</v>
      </c>
      <c r="S19" s="49" t="s">
        <v>17</v>
      </c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1"/>
      <c r="AE19" s="73"/>
      <c r="AF19" s="143"/>
      <c r="AG19" s="50"/>
      <c r="AH19" s="129"/>
      <c r="AI19" s="99"/>
      <c r="AJ19" s="1" t="s">
        <v>26</v>
      </c>
      <c r="AL19" s="1" t="s">
        <v>26</v>
      </c>
    </row>
    <row r="20" spans="1:38" ht="30" customHeight="1">
      <c r="A20" s="43" t="s">
        <v>15</v>
      </c>
      <c r="B20" s="142"/>
      <c r="C20" s="142"/>
      <c r="D20" s="141"/>
      <c r="E20" s="140"/>
      <c r="F20" s="44"/>
      <c r="G20" s="89"/>
      <c r="H20" s="46"/>
      <c r="I20" s="88"/>
      <c r="J20" s="76"/>
      <c r="K20" s="46"/>
      <c r="L20" s="46"/>
      <c r="M20" s="46"/>
      <c r="N20" s="76"/>
      <c r="O20" s="139"/>
      <c r="P20" s="41"/>
      <c r="Q20" s="127"/>
      <c r="R20" s="32">
        <v>11</v>
      </c>
      <c r="S20" s="31" t="s">
        <v>16</v>
      </c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1"/>
      <c r="AE20" s="73"/>
      <c r="AF20" s="131"/>
      <c r="AG20" s="73"/>
      <c r="AH20" s="129"/>
      <c r="AI20" s="99"/>
    </row>
    <row r="21" spans="1:38" ht="30" customHeight="1">
      <c r="A21" s="43" t="s">
        <v>15</v>
      </c>
      <c r="B21" s="142"/>
      <c r="C21" s="142"/>
      <c r="D21" s="141"/>
      <c r="E21" s="140"/>
      <c r="F21" s="44"/>
      <c r="G21" s="89"/>
      <c r="H21" s="46"/>
      <c r="I21" s="88"/>
      <c r="J21" s="76"/>
      <c r="K21" s="46"/>
      <c r="L21" s="46"/>
      <c r="M21" s="46"/>
      <c r="N21" s="76"/>
      <c r="O21" s="139"/>
      <c r="P21" s="41"/>
      <c r="Q21" s="127"/>
      <c r="R21" s="32">
        <v>12</v>
      </c>
      <c r="S21" s="31" t="s">
        <v>14</v>
      </c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1"/>
      <c r="AE21" s="73"/>
      <c r="AF21" s="130"/>
      <c r="AG21" s="73"/>
      <c r="AH21" s="129"/>
      <c r="AI21" s="99"/>
      <c r="AJ21" s="1" t="s">
        <v>26</v>
      </c>
    </row>
    <row r="22" spans="1:38" ht="30" customHeight="1">
      <c r="A22" s="43" t="s">
        <v>15</v>
      </c>
      <c r="B22" s="138" t="s">
        <v>88</v>
      </c>
      <c r="C22" s="138"/>
      <c r="D22" s="107"/>
      <c r="E22" s="107">
        <f t="shared" ref="E22:P22" si="4">SUM(E10:E21)</f>
        <v>85</v>
      </c>
      <c r="F22" s="107">
        <f t="shared" si="4"/>
        <v>10</v>
      </c>
      <c r="G22" s="110">
        <f t="shared" si="4"/>
        <v>0</v>
      </c>
      <c r="H22" s="107">
        <f t="shared" si="4"/>
        <v>0</v>
      </c>
      <c r="I22" s="107">
        <f t="shared" si="4"/>
        <v>95</v>
      </c>
      <c r="J22" s="107">
        <f t="shared" si="4"/>
        <v>55</v>
      </c>
      <c r="K22" s="107">
        <f t="shared" si="4"/>
        <v>0</v>
      </c>
      <c r="L22" s="107">
        <f t="shared" si="4"/>
        <v>0</v>
      </c>
      <c r="M22" s="107">
        <f t="shared" si="4"/>
        <v>0</v>
      </c>
      <c r="N22" s="107">
        <f t="shared" si="4"/>
        <v>42</v>
      </c>
      <c r="O22" s="107">
        <f t="shared" si="4"/>
        <v>89</v>
      </c>
      <c r="P22" s="41">
        <f t="shared" si="4"/>
        <v>1</v>
      </c>
      <c r="Q22" s="127"/>
      <c r="R22" s="32">
        <v>13</v>
      </c>
      <c r="S22" s="31" t="s">
        <v>13</v>
      </c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1"/>
      <c r="AE22" s="73"/>
      <c r="AF22" s="130"/>
      <c r="AG22" s="73"/>
      <c r="AH22" s="129"/>
      <c r="AI22" s="99"/>
    </row>
    <row r="23" spans="1:38" ht="30" customHeight="1">
      <c r="A23" s="43" t="s">
        <v>15</v>
      </c>
      <c r="B23" s="137"/>
      <c r="C23" s="137"/>
      <c r="D23" s="134"/>
      <c r="E23" s="134"/>
      <c r="F23" s="134"/>
      <c r="G23" s="136"/>
      <c r="H23" s="134"/>
      <c r="I23" s="135"/>
      <c r="J23" s="134"/>
      <c r="K23" s="123"/>
      <c r="L23" s="123"/>
      <c r="M23" s="123"/>
      <c r="N23" s="123"/>
      <c r="O23" s="133"/>
      <c r="P23" s="44"/>
      <c r="Q23" s="127"/>
      <c r="R23" s="32">
        <v>14</v>
      </c>
      <c r="S23" s="31" t="s">
        <v>12</v>
      </c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1"/>
      <c r="AE23" s="73"/>
      <c r="AF23" s="130"/>
      <c r="AG23" s="73"/>
      <c r="AH23" s="129"/>
      <c r="AI23" s="99"/>
      <c r="AK23" s="1" t="s">
        <v>26</v>
      </c>
    </row>
    <row r="24" spans="1:38" ht="29.25" customHeight="1">
      <c r="A24" s="43" t="s">
        <v>15</v>
      </c>
      <c r="B24" s="47"/>
      <c r="C24" s="47"/>
      <c r="D24" s="46"/>
      <c r="E24" s="44"/>
      <c r="F24" s="44"/>
      <c r="G24" s="89"/>
      <c r="H24" s="46"/>
      <c r="I24" s="128"/>
      <c r="J24" s="46"/>
      <c r="K24" s="46"/>
      <c r="L24" s="46"/>
      <c r="M24" s="46"/>
      <c r="N24" s="46"/>
      <c r="O24" s="45"/>
      <c r="P24" s="44"/>
      <c r="Q24" s="127"/>
      <c r="R24" s="126"/>
      <c r="S24" s="86"/>
      <c r="T24" s="85" t="s">
        <v>87</v>
      </c>
      <c r="U24" s="84" t="s">
        <v>51</v>
      </c>
      <c r="V24" s="85" t="s">
        <v>86</v>
      </c>
      <c r="W24" s="84" t="s">
        <v>51</v>
      </c>
      <c r="X24" s="85" t="s">
        <v>85</v>
      </c>
      <c r="Y24" s="84" t="s">
        <v>51</v>
      </c>
      <c r="Z24" s="84" t="s">
        <v>84</v>
      </c>
      <c r="AA24" s="84" t="s">
        <v>51</v>
      </c>
      <c r="AB24" s="84" t="s">
        <v>83</v>
      </c>
      <c r="AC24" s="84" t="s">
        <v>51</v>
      </c>
      <c r="AD24" s="85" t="s">
        <v>82</v>
      </c>
      <c r="AE24" s="84" t="s">
        <v>51</v>
      </c>
      <c r="AF24" s="84" t="s">
        <v>81</v>
      </c>
      <c r="AG24" s="84" t="s">
        <v>51</v>
      </c>
      <c r="AH24" s="125"/>
      <c r="AI24" s="99"/>
      <c r="AJ24" s="1" t="s">
        <v>26</v>
      </c>
    </row>
    <row r="25" spans="1:38" ht="30" customHeight="1">
      <c r="A25" s="43" t="s">
        <v>15</v>
      </c>
      <c r="B25" s="90"/>
      <c r="C25" s="90"/>
      <c r="D25" s="46"/>
      <c r="E25" s="108"/>
      <c r="F25" s="108"/>
      <c r="G25" s="110" t="s">
        <v>80</v>
      </c>
      <c r="H25" s="108"/>
      <c r="I25" s="109"/>
      <c r="J25" s="76">
        <f>COUNTIF($T$9:$AF$61,"оэ_ба")+COUNTIF($T$9:$AF$61,"оэ_ба")</f>
        <v>0</v>
      </c>
      <c r="K25" s="123"/>
      <c r="L25" s="108"/>
      <c r="M25" s="108"/>
      <c r="N25" s="107"/>
      <c r="O25" s="106"/>
      <c r="P25" s="41"/>
      <c r="Q25" s="19"/>
      <c r="R25" s="32">
        <v>1</v>
      </c>
      <c r="S25" s="49" t="s">
        <v>50</v>
      </c>
      <c r="T25" s="111"/>
      <c r="U25" s="50"/>
      <c r="V25" s="188" t="s">
        <v>77</v>
      </c>
      <c r="W25" s="190" t="s">
        <v>76</v>
      </c>
      <c r="X25" s="73"/>
      <c r="Y25" s="36"/>
      <c r="Z25" s="188" t="s">
        <v>75</v>
      </c>
      <c r="AA25" s="190" t="s">
        <v>60</v>
      </c>
      <c r="AB25" s="37"/>
      <c r="AC25" s="73"/>
      <c r="AD25" s="93"/>
      <c r="AE25" s="93"/>
      <c r="AF25" s="124"/>
      <c r="AG25" s="101"/>
      <c r="AH25" s="92"/>
      <c r="AI25" s="99"/>
    </row>
    <row r="26" spans="1:38" ht="30" customHeight="1">
      <c r="A26" s="43" t="s">
        <v>15</v>
      </c>
      <c r="B26" s="90"/>
      <c r="C26" s="90"/>
      <c r="D26" s="46"/>
      <c r="E26" s="108"/>
      <c r="F26" s="108"/>
      <c r="G26" s="110"/>
      <c r="H26" s="108"/>
      <c r="I26" s="109"/>
      <c r="J26" s="76">
        <v>0</v>
      </c>
      <c r="K26" s="46"/>
      <c r="L26" s="46"/>
      <c r="M26" s="46"/>
      <c r="N26" s="76"/>
      <c r="O26" s="87"/>
      <c r="P26" s="41"/>
      <c r="Q26" s="19"/>
      <c r="R26" s="32">
        <v>2</v>
      </c>
      <c r="S26" s="49" t="s">
        <v>48</v>
      </c>
      <c r="T26" s="111" t="s">
        <v>72</v>
      </c>
      <c r="U26" s="50" t="s">
        <v>18</v>
      </c>
      <c r="V26" s="189"/>
      <c r="W26" s="191"/>
      <c r="X26" s="73" t="s">
        <v>79</v>
      </c>
      <c r="Y26" s="36" t="s">
        <v>21</v>
      </c>
      <c r="Z26" s="189"/>
      <c r="AA26" s="191"/>
      <c r="AB26" s="37"/>
      <c r="AC26" s="73"/>
      <c r="AD26" s="93"/>
      <c r="AE26" s="93"/>
      <c r="AF26" s="124"/>
      <c r="AG26" s="101"/>
      <c r="AH26" s="92"/>
      <c r="AI26" s="99"/>
    </row>
    <row r="27" spans="1:38" ht="30" customHeight="1">
      <c r="A27" s="43" t="s">
        <v>15</v>
      </c>
      <c r="B27" s="90" t="s">
        <v>78</v>
      </c>
      <c r="C27" s="90"/>
      <c r="D27" s="46"/>
      <c r="E27" s="123"/>
      <c r="F27" s="44">
        <v>2</v>
      </c>
      <c r="G27" s="89" t="s">
        <v>68</v>
      </c>
      <c r="H27" s="123"/>
      <c r="I27" s="109"/>
      <c r="J27" s="76">
        <v>0</v>
      </c>
      <c r="K27" s="46"/>
      <c r="L27" s="46"/>
      <c r="M27" s="46"/>
      <c r="N27" s="76"/>
      <c r="O27" s="87"/>
      <c r="P27" s="41"/>
      <c r="Q27" s="19"/>
      <c r="R27" s="32">
        <v>3</v>
      </c>
      <c r="S27" s="49" t="s">
        <v>46</v>
      </c>
      <c r="T27" s="111" t="s">
        <v>72</v>
      </c>
      <c r="U27" s="50" t="s">
        <v>18</v>
      </c>
      <c r="V27" s="188" t="s">
        <v>77</v>
      </c>
      <c r="W27" s="190" t="s">
        <v>76</v>
      </c>
      <c r="X27" s="73" t="s">
        <v>41</v>
      </c>
      <c r="Y27" s="36" t="s">
        <v>21</v>
      </c>
      <c r="Z27" s="188" t="s">
        <v>75</v>
      </c>
      <c r="AA27" s="190" t="s">
        <v>60</v>
      </c>
      <c r="AB27" s="37"/>
      <c r="AC27" s="122"/>
      <c r="AD27" s="93"/>
      <c r="AE27" s="93"/>
      <c r="AF27" s="116"/>
      <c r="AG27" s="93"/>
      <c r="AH27" s="92"/>
      <c r="AI27" s="99"/>
    </row>
    <row r="28" spans="1:38" ht="30" customHeight="1">
      <c r="A28" s="43" t="s">
        <v>15</v>
      </c>
      <c r="B28" s="90" t="s">
        <v>74</v>
      </c>
      <c r="C28" s="90"/>
      <c r="D28" s="46"/>
      <c r="E28" s="108"/>
      <c r="F28" s="108"/>
      <c r="G28" s="110" t="s">
        <v>73</v>
      </c>
      <c r="H28" s="108"/>
      <c r="I28" s="109"/>
      <c r="J28" s="76">
        <f>COUNTIF($T$9:$AF$61,"ум_ещ")</f>
        <v>0</v>
      </c>
      <c r="K28" s="108"/>
      <c r="L28" s="108"/>
      <c r="M28" s="108"/>
      <c r="N28" s="107"/>
      <c r="O28" s="106"/>
      <c r="P28" s="41"/>
      <c r="Q28" s="19"/>
      <c r="R28" s="32">
        <v>4</v>
      </c>
      <c r="S28" s="49" t="s">
        <v>43</v>
      </c>
      <c r="T28" s="111" t="s">
        <v>72</v>
      </c>
      <c r="U28" s="50" t="s">
        <v>18</v>
      </c>
      <c r="V28" s="189"/>
      <c r="W28" s="191"/>
      <c r="X28" s="73" t="s">
        <v>41</v>
      </c>
      <c r="Y28" s="36" t="s">
        <v>21</v>
      </c>
      <c r="Z28" s="189"/>
      <c r="AA28" s="191"/>
      <c r="AB28" s="37"/>
      <c r="AC28" s="122"/>
      <c r="AD28" s="93"/>
      <c r="AE28" s="93"/>
      <c r="AF28" s="100"/>
      <c r="AG28" s="93"/>
      <c r="AH28" s="92"/>
      <c r="AI28" s="99"/>
      <c r="AK28" s="1" t="s">
        <v>26</v>
      </c>
    </row>
    <row r="29" spans="1:38" ht="23.25" customHeight="1">
      <c r="A29" s="43" t="s">
        <v>15</v>
      </c>
      <c r="B29" s="47" t="s">
        <v>71</v>
      </c>
      <c r="C29" s="47" t="s">
        <v>70</v>
      </c>
      <c r="D29" s="46" t="s">
        <v>69</v>
      </c>
      <c r="E29" s="44"/>
      <c r="F29" s="44">
        <v>2</v>
      </c>
      <c r="G29" s="89" t="s">
        <v>68</v>
      </c>
      <c r="H29" s="46"/>
      <c r="I29" s="88"/>
      <c r="J29" s="76">
        <f>COUNTIF($T$9:$AF$61,"анг_кр")</f>
        <v>0</v>
      </c>
      <c r="K29" s="46"/>
      <c r="L29" s="46"/>
      <c r="M29" s="46"/>
      <c r="N29" s="76"/>
      <c r="O29" s="87"/>
      <c r="P29" s="41"/>
      <c r="Q29" s="19"/>
      <c r="R29" s="32"/>
      <c r="S29" s="70" t="s">
        <v>37</v>
      </c>
      <c r="T29" s="67"/>
      <c r="U29" s="67"/>
      <c r="V29" s="121"/>
      <c r="W29" s="120"/>
      <c r="X29" s="119"/>
      <c r="Y29" s="119"/>
      <c r="Z29" s="119"/>
      <c r="AA29" s="118"/>
      <c r="AB29" s="117"/>
      <c r="AC29" s="67"/>
      <c r="AD29" s="65"/>
      <c r="AE29" s="65"/>
      <c r="AF29" s="116"/>
      <c r="AG29" s="93"/>
      <c r="AH29" s="92"/>
      <c r="AI29" s="99"/>
    </row>
    <row r="30" spans="1:38" ht="30" customHeight="1">
      <c r="A30" s="43" t="s">
        <v>15</v>
      </c>
      <c r="B30" s="114"/>
      <c r="C30" s="114"/>
      <c r="D30" s="46"/>
      <c r="E30" s="44"/>
      <c r="F30" s="44"/>
      <c r="G30" s="89"/>
      <c r="H30" s="46"/>
      <c r="I30" s="88"/>
      <c r="J30" s="76">
        <f>COUNTIF($T$9:$AF$61,"тех_ску")</f>
        <v>0</v>
      </c>
      <c r="K30" s="108"/>
      <c r="L30" s="108"/>
      <c r="M30" s="108"/>
      <c r="N30" s="107"/>
      <c r="O30" s="106"/>
      <c r="P30" s="41"/>
      <c r="Q30" s="19"/>
      <c r="R30" s="32">
        <v>5</v>
      </c>
      <c r="S30" s="49" t="s">
        <v>35</v>
      </c>
      <c r="T30" s="61" t="s">
        <v>65</v>
      </c>
      <c r="U30" s="115" t="s">
        <v>18</v>
      </c>
      <c r="V30" s="204" t="s">
        <v>64</v>
      </c>
      <c r="W30" s="190" t="s">
        <v>63</v>
      </c>
      <c r="X30" s="111" t="s">
        <v>67</v>
      </c>
      <c r="Y30" s="36" t="s">
        <v>30</v>
      </c>
      <c r="Z30" s="202" t="s">
        <v>66</v>
      </c>
      <c r="AA30" s="195" t="s">
        <v>60</v>
      </c>
      <c r="AB30" s="28"/>
      <c r="AC30" s="73"/>
      <c r="AD30" s="93"/>
      <c r="AE30" s="93"/>
      <c r="AF30" s="100"/>
      <c r="AG30" s="93"/>
      <c r="AH30" s="92"/>
      <c r="AI30" s="99"/>
    </row>
    <row r="31" spans="1:38" ht="30" customHeight="1">
      <c r="A31" s="43" t="s">
        <v>15</v>
      </c>
      <c r="B31" s="114"/>
      <c r="C31" s="114"/>
      <c r="D31" s="46"/>
      <c r="E31" s="44">
        <v>0</v>
      </c>
      <c r="F31" s="44"/>
      <c r="G31" s="89"/>
      <c r="H31" s="46"/>
      <c r="I31" s="88"/>
      <c r="J31" s="76">
        <v>0</v>
      </c>
      <c r="K31" s="46"/>
      <c r="L31" s="46"/>
      <c r="M31" s="46" t="s">
        <v>26</v>
      </c>
      <c r="N31" s="76"/>
      <c r="O31" s="87"/>
      <c r="P31" s="41"/>
      <c r="Q31" s="19"/>
      <c r="R31" s="32">
        <v>6</v>
      </c>
      <c r="S31" s="49" t="s">
        <v>33</v>
      </c>
      <c r="T31" s="61" t="s">
        <v>65</v>
      </c>
      <c r="U31" s="115" t="s">
        <v>18</v>
      </c>
      <c r="V31" s="205"/>
      <c r="W31" s="191"/>
      <c r="X31" s="113" t="s">
        <v>62</v>
      </c>
      <c r="Y31" s="54" t="s">
        <v>30</v>
      </c>
      <c r="Z31" s="203"/>
      <c r="AA31" s="196"/>
      <c r="AB31" s="28"/>
      <c r="AC31" s="73"/>
      <c r="AD31" s="93"/>
      <c r="AE31" s="93"/>
      <c r="AF31" s="100"/>
      <c r="AG31" s="93"/>
      <c r="AH31" s="92"/>
      <c r="AI31" s="99"/>
    </row>
    <row r="32" spans="1:38" ht="30" customHeight="1">
      <c r="A32" s="43" t="s">
        <v>15</v>
      </c>
      <c r="B32" s="114"/>
      <c r="C32" s="114"/>
      <c r="D32" s="46"/>
      <c r="E32" s="44"/>
      <c r="F32" s="44"/>
      <c r="G32" s="89"/>
      <c r="H32" s="46"/>
      <c r="I32" s="88"/>
      <c r="J32" s="76"/>
      <c r="K32" s="46"/>
      <c r="L32" s="46"/>
      <c r="M32" s="46"/>
      <c r="N32" s="76"/>
      <c r="O32" s="87"/>
      <c r="P32" s="41"/>
      <c r="Q32" s="19"/>
      <c r="R32" s="32">
        <v>7</v>
      </c>
      <c r="S32" s="49" t="s">
        <v>27</v>
      </c>
      <c r="T32" s="111"/>
      <c r="U32" s="50"/>
      <c r="V32" s="204" t="s">
        <v>64</v>
      </c>
      <c r="W32" s="190" t="s">
        <v>63</v>
      </c>
      <c r="X32" s="113" t="s">
        <v>62</v>
      </c>
      <c r="Y32" s="54" t="s">
        <v>30</v>
      </c>
      <c r="Z32" s="111" t="s">
        <v>59</v>
      </c>
      <c r="AA32" s="50" t="s">
        <v>18</v>
      </c>
      <c r="AB32" s="188" t="s">
        <v>61</v>
      </c>
      <c r="AC32" s="188" t="s">
        <v>60</v>
      </c>
      <c r="AD32" s="112"/>
      <c r="AE32" s="93"/>
      <c r="AF32" s="100"/>
      <c r="AG32" s="93"/>
      <c r="AH32" s="92"/>
      <c r="AI32" s="99"/>
      <c r="AJ32" s="1" t="s">
        <v>26</v>
      </c>
    </row>
    <row r="33" spans="1:38" ht="30" customHeight="1">
      <c r="A33" s="43" t="s">
        <v>15</v>
      </c>
      <c r="B33" s="90"/>
      <c r="C33" s="43"/>
      <c r="D33" s="46"/>
      <c r="E33" s="108"/>
      <c r="F33" s="108"/>
      <c r="G33" s="110"/>
      <c r="H33" s="108"/>
      <c r="I33" s="109"/>
      <c r="J33" s="107"/>
      <c r="K33" s="108"/>
      <c r="L33" s="108"/>
      <c r="M33" s="108"/>
      <c r="N33" s="107"/>
      <c r="O33" s="106"/>
      <c r="P33" s="41"/>
      <c r="Q33" s="19"/>
      <c r="R33" s="32">
        <v>8</v>
      </c>
      <c r="S33" s="49" t="s">
        <v>25</v>
      </c>
      <c r="T33" s="111"/>
      <c r="U33" s="50"/>
      <c r="V33" s="205"/>
      <c r="W33" s="191"/>
      <c r="X33" s="51" t="s">
        <v>58</v>
      </c>
      <c r="Y33" s="36" t="s">
        <v>30</v>
      </c>
      <c r="Z33" s="111" t="s">
        <v>59</v>
      </c>
      <c r="AA33" s="50" t="s">
        <v>18</v>
      </c>
      <c r="AB33" s="189"/>
      <c r="AC33" s="189"/>
      <c r="AD33" s="112"/>
      <c r="AE33" s="93"/>
      <c r="AF33" s="100"/>
      <c r="AG33" s="93"/>
      <c r="AH33" s="92"/>
      <c r="AI33" s="99"/>
      <c r="AJ33" s="1" t="s">
        <v>26</v>
      </c>
      <c r="AK33" s="1" t="s">
        <v>26</v>
      </c>
    </row>
    <row r="34" spans="1:38" ht="30" customHeight="1">
      <c r="A34" s="43" t="s">
        <v>15</v>
      </c>
      <c r="B34" s="90"/>
      <c r="C34" s="43"/>
      <c r="D34" s="46"/>
      <c r="E34" s="108"/>
      <c r="F34" s="108"/>
      <c r="G34" s="110"/>
      <c r="H34" s="108"/>
      <c r="I34" s="109"/>
      <c r="J34" s="107"/>
      <c r="K34" s="108"/>
      <c r="L34" s="108"/>
      <c r="M34" s="108"/>
      <c r="N34" s="107"/>
      <c r="O34" s="106"/>
      <c r="P34" s="41"/>
      <c r="Q34" s="19"/>
      <c r="R34" s="32">
        <v>9</v>
      </c>
      <c r="S34" s="49" t="s">
        <v>20</v>
      </c>
      <c r="T34" s="98"/>
      <c r="U34" s="73"/>
      <c r="V34" s="98"/>
      <c r="W34" s="73"/>
      <c r="X34" s="51" t="s">
        <v>58</v>
      </c>
      <c r="Y34" s="36" t="s">
        <v>30</v>
      </c>
      <c r="Z34" s="111" t="s">
        <v>59</v>
      </c>
      <c r="AA34" s="50" t="s">
        <v>18</v>
      </c>
      <c r="AB34" s="104" t="s">
        <v>57</v>
      </c>
      <c r="AC34" s="103" t="s">
        <v>23</v>
      </c>
      <c r="AD34" s="105"/>
      <c r="AE34" s="93"/>
      <c r="AF34" s="100"/>
      <c r="AG34" s="93"/>
      <c r="AH34" s="92"/>
      <c r="AI34" s="99"/>
      <c r="AJ34" s="1" t="s">
        <v>26</v>
      </c>
    </row>
    <row r="35" spans="1:38" ht="30" customHeight="1">
      <c r="A35" s="43" t="s">
        <v>15</v>
      </c>
      <c r="B35" s="90"/>
      <c r="C35" s="90"/>
      <c r="D35" s="46"/>
      <c r="E35" s="108"/>
      <c r="F35" s="108"/>
      <c r="G35" s="110"/>
      <c r="H35" s="108"/>
      <c r="I35" s="109"/>
      <c r="J35" s="76">
        <f>COUNTIF($T$9:$AF$61,"иу_ск")</f>
        <v>0</v>
      </c>
      <c r="K35" s="108"/>
      <c r="L35" s="108"/>
      <c r="M35" s="108"/>
      <c r="N35" s="107"/>
      <c r="O35" s="106"/>
      <c r="P35" s="41"/>
      <c r="Q35" s="19"/>
      <c r="R35" s="32">
        <v>10</v>
      </c>
      <c r="S35" s="49" t="s">
        <v>17</v>
      </c>
      <c r="T35" s="98"/>
      <c r="U35" s="73"/>
      <c r="V35" s="98"/>
      <c r="W35" s="73"/>
      <c r="X35" s="51" t="s">
        <v>58</v>
      </c>
      <c r="Y35" s="36" t="s">
        <v>30</v>
      </c>
      <c r="Z35" s="73"/>
      <c r="AA35" s="73"/>
      <c r="AB35" s="104" t="s">
        <v>57</v>
      </c>
      <c r="AC35" s="103" t="s">
        <v>23</v>
      </c>
      <c r="AD35" s="105"/>
      <c r="AE35" s="93"/>
      <c r="AF35" s="102"/>
      <c r="AG35" s="101"/>
      <c r="AH35" s="92"/>
      <c r="AI35" s="99"/>
    </row>
    <row r="36" spans="1:38" ht="30" customHeight="1">
      <c r="A36" s="43" t="s">
        <v>15</v>
      </c>
      <c r="B36" s="90"/>
      <c r="C36" s="90"/>
      <c r="D36" s="46"/>
      <c r="E36" s="44"/>
      <c r="F36" s="44"/>
      <c r="G36" s="89"/>
      <c r="H36" s="46"/>
      <c r="I36" s="88"/>
      <c r="J36" s="76"/>
      <c r="K36" s="46"/>
      <c r="L36" s="46"/>
      <c r="M36" s="46"/>
      <c r="N36" s="76"/>
      <c r="O36" s="87"/>
      <c r="P36" s="41"/>
      <c r="Q36" s="19"/>
      <c r="R36" s="32">
        <v>11</v>
      </c>
      <c r="S36" s="31" t="s">
        <v>16</v>
      </c>
      <c r="T36" s="98"/>
      <c r="U36" s="73"/>
      <c r="V36" s="98"/>
      <c r="W36" s="73"/>
      <c r="X36" s="97"/>
      <c r="Y36" s="73"/>
      <c r="Z36" s="96"/>
      <c r="AA36" s="94"/>
      <c r="AB36" s="104" t="s">
        <v>57</v>
      </c>
      <c r="AC36" s="103" t="s">
        <v>23</v>
      </c>
      <c r="AD36" s="93"/>
      <c r="AE36" s="93"/>
      <c r="AF36" s="102"/>
      <c r="AG36" s="101"/>
      <c r="AH36" s="92"/>
      <c r="AI36" s="99"/>
    </row>
    <row r="37" spans="1:38" ht="30" customHeight="1">
      <c r="A37" s="43" t="s">
        <v>15</v>
      </c>
      <c r="B37" s="90"/>
      <c r="C37" s="90"/>
      <c r="D37" s="46"/>
      <c r="E37" s="44"/>
      <c r="F37" s="44"/>
      <c r="G37" s="89"/>
      <c r="H37" s="46" t="s">
        <v>26</v>
      </c>
      <c r="I37" s="88"/>
      <c r="J37" s="76"/>
      <c r="K37" s="46"/>
      <c r="L37" s="46"/>
      <c r="M37" s="46"/>
      <c r="N37" s="76"/>
      <c r="O37" s="87"/>
      <c r="P37" s="41"/>
      <c r="Q37" s="19"/>
      <c r="R37" s="32">
        <v>12</v>
      </c>
      <c r="S37" s="31" t="s">
        <v>14</v>
      </c>
      <c r="T37" s="98"/>
      <c r="U37" s="73"/>
      <c r="V37" s="98"/>
      <c r="W37" s="73"/>
      <c r="X37" s="97"/>
      <c r="Y37" s="73"/>
      <c r="Z37" s="96"/>
      <c r="AA37" s="94"/>
      <c r="AB37" s="97"/>
      <c r="AC37" s="73"/>
      <c r="AD37" s="93"/>
      <c r="AE37" s="93"/>
      <c r="AF37" s="100"/>
      <c r="AG37" s="93"/>
      <c r="AH37" s="92"/>
      <c r="AI37" s="99"/>
    </row>
    <row r="38" spans="1:38" ht="30" customHeight="1">
      <c r="A38" s="43" t="s">
        <v>15</v>
      </c>
      <c r="B38" s="90"/>
      <c r="C38" s="90"/>
      <c r="D38" s="46"/>
      <c r="E38" s="44"/>
      <c r="F38" s="44"/>
      <c r="G38" s="89"/>
      <c r="H38" s="46"/>
      <c r="I38" s="88"/>
      <c r="J38" s="76"/>
      <c r="K38" s="46"/>
      <c r="L38" s="46"/>
      <c r="M38" s="46"/>
      <c r="N38" s="76"/>
      <c r="O38" s="87"/>
      <c r="P38" s="41"/>
      <c r="Q38" s="19"/>
      <c r="R38" s="32">
        <v>13</v>
      </c>
      <c r="S38" s="31" t="s">
        <v>13</v>
      </c>
      <c r="T38" s="98"/>
      <c r="U38" s="73"/>
      <c r="V38" s="98"/>
      <c r="W38" s="73"/>
      <c r="X38" s="97"/>
      <c r="Y38" s="73"/>
      <c r="Z38" s="96"/>
      <c r="AA38" s="94"/>
      <c r="AB38" s="95"/>
      <c r="AC38" s="94"/>
      <c r="AD38" s="93"/>
      <c r="AE38" s="93"/>
      <c r="AF38" s="93"/>
      <c r="AG38" s="93"/>
      <c r="AH38" s="92"/>
      <c r="AI38" s="91"/>
      <c r="AJ38" s="10"/>
      <c r="AK38" s="10"/>
      <c r="AL38" s="10"/>
    </row>
    <row r="39" spans="1:38" ht="30" customHeight="1">
      <c r="A39" s="43" t="s">
        <v>15</v>
      </c>
      <c r="B39" s="90"/>
      <c r="C39" s="90"/>
      <c r="D39" s="46"/>
      <c r="E39" s="44"/>
      <c r="F39" s="44"/>
      <c r="G39" s="89"/>
      <c r="H39" s="46"/>
      <c r="I39" s="88"/>
      <c r="J39" s="76"/>
      <c r="K39" s="46"/>
      <c r="L39" s="46"/>
      <c r="M39" s="46"/>
      <c r="N39" s="76"/>
      <c r="O39" s="87"/>
      <c r="P39" s="41"/>
      <c r="Q39" s="19"/>
      <c r="R39" s="32">
        <v>14</v>
      </c>
      <c r="S39" s="31" t="s">
        <v>12</v>
      </c>
      <c r="T39" s="98"/>
      <c r="U39" s="73"/>
      <c r="V39" s="98"/>
      <c r="W39" s="73"/>
      <c r="X39" s="97"/>
      <c r="Y39" s="73"/>
      <c r="Z39" s="96"/>
      <c r="AA39" s="94"/>
      <c r="AB39" s="95"/>
      <c r="AC39" s="94"/>
      <c r="AD39" s="93"/>
      <c r="AE39" s="93"/>
      <c r="AF39" s="93"/>
      <c r="AG39" s="93"/>
      <c r="AH39" s="92"/>
      <c r="AI39" s="91"/>
      <c r="AJ39" s="10"/>
      <c r="AK39" s="10"/>
      <c r="AL39" s="10"/>
    </row>
    <row r="40" spans="1:38" ht="28.5" customHeight="1">
      <c r="A40" s="43" t="s">
        <v>15</v>
      </c>
      <c r="B40" s="47"/>
      <c r="C40" s="90"/>
      <c r="D40" s="46"/>
      <c r="E40" s="44"/>
      <c r="F40" s="44"/>
      <c r="G40" s="89"/>
      <c r="H40" s="46"/>
      <c r="I40" s="88"/>
      <c r="J40" s="76">
        <f>COUNTIF($T$9:$AF$61,"пр_ск")</f>
        <v>0</v>
      </c>
      <c r="K40" s="46"/>
      <c r="L40" s="46"/>
      <c r="M40" s="46"/>
      <c r="N40" s="76"/>
      <c r="O40" s="87"/>
      <c r="P40" s="41"/>
      <c r="Q40" s="19"/>
      <c r="R40" s="32"/>
      <c r="S40" s="86"/>
      <c r="T40" s="85" t="s">
        <v>56</v>
      </c>
      <c r="U40" s="84" t="s">
        <v>51</v>
      </c>
      <c r="V40" s="85" t="s">
        <v>55</v>
      </c>
      <c r="W40" s="84" t="s">
        <v>51</v>
      </c>
      <c r="X40" s="85" t="s">
        <v>54</v>
      </c>
      <c r="Y40" s="84" t="s">
        <v>51</v>
      </c>
      <c r="Z40" s="84" t="s">
        <v>53</v>
      </c>
      <c r="AA40" s="84" t="s">
        <v>51</v>
      </c>
      <c r="AB40" s="84" t="s">
        <v>52</v>
      </c>
      <c r="AC40" s="84" t="s">
        <v>51</v>
      </c>
      <c r="AD40" s="85"/>
      <c r="AE40" s="84"/>
      <c r="AF40" s="84"/>
      <c r="AG40" s="84"/>
      <c r="AH40" s="83"/>
      <c r="AI40" s="48"/>
      <c r="AJ40" s="10"/>
      <c r="AK40" s="10"/>
      <c r="AL40" s="10"/>
    </row>
    <row r="41" spans="1:38" ht="30" customHeight="1">
      <c r="A41" s="43" t="s">
        <v>15</v>
      </c>
      <c r="B41" s="82"/>
      <c r="C41" s="82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41"/>
      <c r="Q41" s="19"/>
      <c r="R41" s="32">
        <v>1</v>
      </c>
      <c r="S41" s="49" t="s">
        <v>50</v>
      </c>
      <c r="T41" s="29"/>
      <c r="U41" s="38"/>
      <c r="V41" s="29"/>
      <c r="W41" s="38"/>
      <c r="X41" s="73"/>
      <c r="Y41" s="36"/>
      <c r="Z41" s="29"/>
      <c r="AA41" s="38"/>
      <c r="AB41" s="29"/>
      <c r="AC41" s="38"/>
      <c r="AD41" s="26"/>
      <c r="AE41" s="52"/>
      <c r="AF41" s="79"/>
      <c r="AG41" s="78"/>
      <c r="AH41" s="80"/>
      <c r="AI41" s="48"/>
      <c r="AJ41" s="10"/>
      <c r="AK41" s="10"/>
      <c r="AL41" s="10"/>
    </row>
    <row r="42" spans="1:38" ht="30" customHeight="1">
      <c r="A42" s="43" t="s">
        <v>15</v>
      </c>
      <c r="B42" s="77" t="s">
        <v>49</v>
      </c>
      <c r="C42" s="77" t="s">
        <v>26</v>
      </c>
      <c r="D42" s="76"/>
      <c r="E42" s="76">
        <f t="shared" ref="E42:J42" si="5">SUM(E25:E29)</f>
        <v>0</v>
      </c>
      <c r="F42" s="76">
        <f t="shared" si="5"/>
        <v>4</v>
      </c>
      <c r="G42" s="76">
        <f t="shared" si="5"/>
        <v>0</v>
      </c>
      <c r="H42" s="76">
        <f t="shared" si="5"/>
        <v>0</v>
      </c>
      <c r="I42" s="76">
        <f t="shared" si="5"/>
        <v>0</v>
      </c>
      <c r="J42" s="76">
        <f t="shared" si="5"/>
        <v>0</v>
      </c>
      <c r="K42" s="76">
        <f>K29</f>
        <v>0</v>
      </c>
      <c r="L42" s="76">
        <f>L29</f>
        <v>0</v>
      </c>
      <c r="M42" s="76">
        <f>M29</f>
        <v>0</v>
      </c>
      <c r="N42" s="76">
        <f>N29</f>
        <v>0</v>
      </c>
      <c r="O42" s="75">
        <f>O29</f>
        <v>0</v>
      </c>
      <c r="P42" s="41"/>
      <c r="Q42" s="19"/>
      <c r="R42" s="32">
        <v>2</v>
      </c>
      <c r="S42" s="49" t="s">
        <v>48</v>
      </c>
      <c r="T42" s="29"/>
      <c r="U42" s="38"/>
      <c r="V42" s="74" t="s">
        <v>42</v>
      </c>
      <c r="W42" s="50" t="s">
        <v>18</v>
      </c>
      <c r="X42" s="73" t="s">
        <v>41</v>
      </c>
      <c r="Y42" s="36" t="s">
        <v>21</v>
      </c>
      <c r="Z42" s="29"/>
      <c r="AA42" s="38"/>
      <c r="AB42" s="51" t="s">
        <v>19</v>
      </c>
      <c r="AC42" s="50" t="s">
        <v>18</v>
      </c>
      <c r="AD42" s="26"/>
      <c r="AE42" s="52"/>
      <c r="AF42" s="79"/>
      <c r="AG42" s="78"/>
      <c r="AH42" s="48"/>
      <c r="AI42" s="48"/>
      <c r="AJ42" s="10"/>
      <c r="AK42" s="10"/>
      <c r="AL42" s="10"/>
    </row>
    <row r="43" spans="1:38" ht="30" customHeight="1">
      <c r="A43" s="43" t="s">
        <v>15</v>
      </c>
      <c r="B43" s="77" t="s">
        <v>47</v>
      </c>
      <c r="C43" s="77"/>
      <c r="D43" s="76"/>
      <c r="E43" s="76">
        <f t="shared" ref="E43:O43" si="6">E42+E21</f>
        <v>0</v>
      </c>
      <c r="F43" s="76">
        <f t="shared" si="6"/>
        <v>4</v>
      </c>
      <c r="G43" s="76">
        <f t="shared" si="6"/>
        <v>0</v>
      </c>
      <c r="H43" s="76">
        <f t="shared" si="6"/>
        <v>0</v>
      </c>
      <c r="I43" s="76">
        <f t="shared" si="6"/>
        <v>0</v>
      </c>
      <c r="J43" s="76">
        <f t="shared" si="6"/>
        <v>0</v>
      </c>
      <c r="K43" s="76">
        <f t="shared" si="6"/>
        <v>0</v>
      </c>
      <c r="L43" s="76">
        <f t="shared" si="6"/>
        <v>0</v>
      </c>
      <c r="M43" s="76">
        <f t="shared" si="6"/>
        <v>0</v>
      </c>
      <c r="N43" s="76">
        <f t="shared" si="6"/>
        <v>0</v>
      </c>
      <c r="O43" s="75">
        <f t="shared" si="6"/>
        <v>0</v>
      </c>
      <c r="P43" s="41"/>
      <c r="Q43" s="19"/>
      <c r="R43" s="32">
        <v>3</v>
      </c>
      <c r="S43" s="49" t="s">
        <v>46</v>
      </c>
      <c r="T43" s="193" t="s">
        <v>45</v>
      </c>
      <c r="U43" s="195" t="s">
        <v>44</v>
      </c>
      <c r="V43" s="74" t="s">
        <v>42</v>
      </c>
      <c r="W43" s="50" t="s">
        <v>18</v>
      </c>
      <c r="X43" s="73" t="s">
        <v>41</v>
      </c>
      <c r="Y43" s="36" t="s">
        <v>21</v>
      </c>
      <c r="Z43" s="72" t="s">
        <v>40</v>
      </c>
      <c r="AA43" s="54" t="s">
        <v>39</v>
      </c>
      <c r="AB43" s="51" t="s">
        <v>19</v>
      </c>
      <c r="AC43" s="50" t="s">
        <v>18</v>
      </c>
      <c r="AD43" s="26"/>
      <c r="AE43" s="52"/>
      <c r="AF43" s="26"/>
      <c r="AG43" s="52"/>
      <c r="AH43" s="48"/>
      <c r="AI43" s="48"/>
      <c r="AJ43" s="10"/>
      <c r="AK43" s="10"/>
      <c r="AL43" s="10"/>
    </row>
    <row r="44" spans="1:38" ht="30" customHeight="1">
      <c r="A44" s="43" t="s">
        <v>15</v>
      </c>
      <c r="B44" s="47"/>
      <c r="C44" s="47"/>
      <c r="D44" s="46"/>
      <c r="E44" s="44"/>
      <c r="F44" s="44"/>
      <c r="G44" s="44"/>
      <c r="H44" s="46"/>
      <c r="I44" s="44"/>
      <c r="J44" s="46"/>
      <c r="K44" s="46"/>
      <c r="L44" s="46"/>
      <c r="M44" s="46"/>
      <c r="N44" s="46"/>
      <c r="O44" s="45"/>
      <c r="P44" s="46"/>
      <c r="Q44" s="19"/>
      <c r="R44" s="32">
        <v>4</v>
      </c>
      <c r="S44" s="49" t="s">
        <v>43</v>
      </c>
      <c r="T44" s="194"/>
      <c r="U44" s="196"/>
      <c r="V44" s="74" t="s">
        <v>42</v>
      </c>
      <c r="W44" s="50" t="s">
        <v>18</v>
      </c>
      <c r="X44" s="73" t="s">
        <v>41</v>
      </c>
      <c r="Y44" s="36" t="s">
        <v>21</v>
      </c>
      <c r="Z44" s="72" t="s">
        <v>40</v>
      </c>
      <c r="AA44" s="54" t="s">
        <v>39</v>
      </c>
      <c r="AB44" s="51" t="s">
        <v>19</v>
      </c>
      <c r="AC44" s="50" t="s">
        <v>18</v>
      </c>
      <c r="AD44" s="26"/>
      <c r="AE44" s="52"/>
      <c r="AF44" s="26"/>
      <c r="AG44" s="52"/>
      <c r="AH44" s="71"/>
      <c r="AI44" s="71"/>
      <c r="AJ44" s="10"/>
      <c r="AK44" s="10"/>
      <c r="AL44" s="10"/>
    </row>
    <row r="45" spans="1:38" ht="23.25" customHeight="1">
      <c r="A45" s="43" t="s">
        <v>15</v>
      </c>
      <c r="B45" s="47" t="s">
        <v>38</v>
      </c>
      <c r="C45" s="47"/>
      <c r="D45" s="46"/>
      <c r="E45" s="44"/>
      <c r="F45" s="44"/>
      <c r="G45" s="44"/>
      <c r="H45" s="46"/>
      <c r="I45" s="46" t="s">
        <v>26</v>
      </c>
      <c r="J45" s="46"/>
      <c r="K45" s="46"/>
      <c r="L45" s="46"/>
      <c r="M45" s="46"/>
      <c r="N45" s="46" t="s">
        <v>26</v>
      </c>
      <c r="O45" s="45" t="s">
        <v>26</v>
      </c>
      <c r="P45" s="44"/>
      <c r="Q45" s="19"/>
      <c r="R45" s="32">
        <v>5</v>
      </c>
      <c r="S45" s="70" t="s">
        <v>37</v>
      </c>
      <c r="T45" s="69"/>
      <c r="U45" s="67"/>
      <c r="V45" s="68"/>
      <c r="W45" s="67"/>
      <c r="X45" s="69"/>
      <c r="Y45" s="67"/>
      <c r="Z45" s="69"/>
      <c r="AA45" s="67"/>
      <c r="AB45" s="68"/>
      <c r="AC45" s="67"/>
      <c r="AD45" s="66"/>
      <c r="AE45" s="65"/>
      <c r="AF45" s="64"/>
      <c r="AG45" s="63"/>
      <c r="AH45" s="48"/>
      <c r="AI45" s="48"/>
      <c r="AJ45" s="10"/>
      <c r="AK45" s="10"/>
      <c r="AL45" s="10"/>
    </row>
    <row r="46" spans="1:38" ht="30" customHeight="1">
      <c r="A46" s="43" t="s">
        <v>15</v>
      </c>
      <c r="B46" s="47" t="s">
        <v>36</v>
      </c>
      <c r="C46" s="47"/>
      <c r="D46" s="46"/>
      <c r="E46" s="44"/>
      <c r="F46" s="44"/>
      <c r="G46" s="44"/>
      <c r="H46" s="46"/>
      <c r="I46" s="44"/>
      <c r="J46" s="46"/>
      <c r="K46" s="46"/>
      <c r="L46" s="46"/>
      <c r="M46" s="46"/>
      <c r="N46" s="46"/>
      <c r="O46" s="45" t="s">
        <v>26</v>
      </c>
      <c r="P46" s="44"/>
      <c r="Q46" s="19"/>
      <c r="R46" s="32">
        <v>6</v>
      </c>
      <c r="S46" s="49" t="s">
        <v>35</v>
      </c>
      <c r="T46" s="29"/>
      <c r="U46" s="62"/>
      <c r="V46" s="61" t="s">
        <v>32</v>
      </c>
      <c r="W46" s="60" t="s">
        <v>18</v>
      </c>
      <c r="X46" s="59" t="s">
        <v>31</v>
      </c>
      <c r="Y46" s="54" t="s">
        <v>30</v>
      </c>
      <c r="Z46" s="51" t="s">
        <v>19</v>
      </c>
      <c r="AA46" s="50" t="s">
        <v>18</v>
      </c>
      <c r="AB46" s="59" t="s">
        <v>29</v>
      </c>
      <c r="AC46" s="58" t="s">
        <v>18</v>
      </c>
      <c r="AD46" s="26"/>
      <c r="AE46" s="52"/>
      <c r="AF46" s="26"/>
      <c r="AG46" s="52"/>
      <c r="AH46" s="48"/>
      <c r="AI46" s="48"/>
      <c r="AJ46" s="10"/>
      <c r="AK46" s="10"/>
      <c r="AL46" s="10"/>
    </row>
    <row r="47" spans="1:38" ht="30" customHeight="1">
      <c r="A47" s="43" t="s">
        <v>15</v>
      </c>
      <c r="B47" s="47" t="s">
        <v>34</v>
      </c>
      <c r="C47" s="47"/>
      <c r="D47" s="46"/>
      <c r="E47" s="44"/>
      <c r="F47" s="44"/>
      <c r="G47" s="44"/>
      <c r="H47" s="46"/>
      <c r="I47" s="44"/>
      <c r="J47" s="46"/>
      <c r="K47" s="46"/>
      <c r="L47" s="46"/>
      <c r="M47" s="46"/>
      <c r="N47" s="46"/>
      <c r="O47" s="45" t="s">
        <v>26</v>
      </c>
      <c r="P47" s="44"/>
      <c r="Q47" s="19"/>
      <c r="R47" s="32">
        <v>7</v>
      </c>
      <c r="S47" s="49" t="s">
        <v>33</v>
      </c>
      <c r="T47" s="29"/>
      <c r="U47" s="62"/>
      <c r="V47" s="61" t="s">
        <v>32</v>
      </c>
      <c r="W47" s="60" t="s">
        <v>18</v>
      </c>
      <c r="X47" s="59" t="s">
        <v>31</v>
      </c>
      <c r="Y47" s="54" t="s">
        <v>30</v>
      </c>
      <c r="Z47" s="51" t="s">
        <v>19</v>
      </c>
      <c r="AA47" s="50" t="s">
        <v>18</v>
      </c>
      <c r="AB47" s="59" t="s">
        <v>29</v>
      </c>
      <c r="AC47" s="58" t="s">
        <v>18</v>
      </c>
      <c r="AD47" s="26"/>
      <c r="AE47" s="52"/>
      <c r="AF47" s="26"/>
      <c r="AG47" s="52"/>
      <c r="AH47" s="48"/>
      <c r="AI47" s="48"/>
      <c r="AJ47" s="10"/>
      <c r="AK47" s="10"/>
      <c r="AL47" s="10"/>
    </row>
    <row r="48" spans="1:38" ht="30" customHeight="1">
      <c r="A48" s="43" t="s">
        <v>15</v>
      </c>
      <c r="B48" s="47" t="s">
        <v>28</v>
      </c>
      <c r="C48" s="47"/>
      <c r="D48" s="46"/>
      <c r="E48" s="44"/>
      <c r="F48" s="44"/>
      <c r="G48" s="44"/>
      <c r="H48" s="46"/>
      <c r="I48" s="44"/>
      <c r="J48" s="46"/>
      <c r="K48" s="46"/>
      <c r="L48" s="46"/>
      <c r="M48" s="46"/>
      <c r="N48" s="46"/>
      <c r="O48" s="45"/>
      <c r="P48" s="44"/>
      <c r="Q48" s="19"/>
      <c r="R48" s="32">
        <v>8</v>
      </c>
      <c r="S48" s="49" t="s">
        <v>27</v>
      </c>
      <c r="T48" s="29"/>
      <c r="U48" s="38"/>
      <c r="V48" s="57" t="s">
        <v>24</v>
      </c>
      <c r="W48" s="56" t="s">
        <v>23</v>
      </c>
      <c r="X48" s="55" t="s">
        <v>22</v>
      </c>
      <c r="Y48" s="54" t="s">
        <v>21</v>
      </c>
      <c r="Z48" s="51" t="s">
        <v>19</v>
      </c>
      <c r="AA48" s="50" t="s">
        <v>18</v>
      </c>
      <c r="AB48" s="53"/>
      <c r="AC48" s="38"/>
      <c r="AD48" s="26"/>
      <c r="AE48" s="52"/>
      <c r="AF48" s="26"/>
      <c r="AG48" s="52"/>
      <c r="AH48" s="48"/>
      <c r="AI48" s="48"/>
      <c r="AJ48" s="10"/>
      <c r="AK48" s="10"/>
      <c r="AL48" s="10"/>
    </row>
    <row r="49" spans="1:38" ht="30" customHeight="1">
      <c r="A49" s="43" t="s">
        <v>15</v>
      </c>
      <c r="B49" s="47" t="s">
        <v>26</v>
      </c>
      <c r="C49" s="47"/>
      <c r="D49" s="46"/>
      <c r="E49" s="44"/>
      <c r="F49" s="44"/>
      <c r="G49" s="44"/>
      <c r="H49" s="46"/>
      <c r="I49" s="44"/>
      <c r="J49" s="46"/>
      <c r="K49" s="46"/>
      <c r="L49" s="46"/>
      <c r="M49" s="46"/>
      <c r="N49" s="46"/>
      <c r="O49" s="45"/>
      <c r="P49" s="44"/>
      <c r="Q49" s="19"/>
      <c r="R49" s="32">
        <v>9</v>
      </c>
      <c r="S49" s="49" t="s">
        <v>25</v>
      </c>
      <c r="T49" s="29"/>
      <c r="U49" s="38"/>
      <c r="V49" s="57" t="s">
        <v>24</v>
      </c>
      <c r="W49" s="56" t="s">
        <v>23</v>
      </c>
      <c r="X49" s="55" t="s">
        <v>22</v>
      </c>
      <c r="Y49" s="54" t="s">
        <v>21</v>
      </c>
      <c r="Z49" s="51" t="s">
        <v>19</v>
      </c>
      <c r="AA49" s="50" t="s">
        <v>18</v>
      </c>
      <c r="AB49" s="53"/>
      <c r="AC49" s="38"/>
      <c r="AD49" s="26"/>
      <c r="AE49" s="52"/>
      <c r="AF49" s="26"/>
      <c r="AG49" s="52"/>
      <c r="AH49" s="33"/>
      <c r="AI49" s="33"/>
      <c r="AJ49" s="10"/>
      <c r="AK49" s="10"/>
      <c r="AL49" s="10"/>
    </row>
    <row r="50" spans="1:38" ht="30" customHeight="1">
      <c r="A50" s="43" t="s">
        <v>15</v>
      </c>
      <c r="B50" s="47"/>
      <c r="C50" s="47"/>
      <c r="D50" s="46"/>
      <c r="E50" s="44"/>
      <c r="F50" s="44"/>
      <c r="G50" s="44"/>
      <c r="H50" s="46"/>
      <c r="I50" s="44"/>
      <c r="J50" s="46"/>
      <c r="K50" s="46"/>
      <c r="L50" s="46"/>
      <c r="M50" s="46"/>
      <c r="N50" s="46"/>
      <c r="O50" s="45"/>
      <c r="P50" s="44"/>
      <c r="Q50" s="19"/>
      <c r="R50" s="32">
        <v>10</v>
      </c>
      <c r="S50" s="49" t="s">
        <v>20</v>
      </c>
      <c r="T50" s="29"/>
      <c r="U50" s="38"/>
      <c r="V50" s="29"/>
      <c r="W50" s="38"/>
      <c r="X50" s="28"/>
      <c r="Y50" s="28"/>
      <c r="Z50" s="51" t="s">
        <v>19</v>
      </c>
      <c r="AA50" s="50" t="s">
        <v>18</v>
      </c>
      <c r="AB50" s="29"/>
      <c r="AC50" s="38"/>
      <c r="AD50" s="34"/>
      <c r="AE50" s="34"/>
      <c r="AF50" s="34"/>
      <c r="AG50" s="34"/>
      <c r="AH50" s="48"/>
      <c r="AI50" s="48"/>
      <c r="AJ50" s="10"/>
      <c r="AK50" s="10"/>
      <c r="AL50" s="10"/>
    </row>
    <row r="51" spans="1:38" ht="30" customHeight="1">
      <c r="A51" s="43" t="s">
        <v>15</v>
      </c>
      <c r="B51" s="47"/>
      <c r="C51" s="47"/>
      <c r="D51" s="46"/>
      <c r="E51" s="44"/>
      <c r="F51" s="44"/>
      <c r="G51" s="44"/>
      <c r="H51" s="46"/>
      <c r="I51" s="44"/>
      <c r="J51" s="46"/>
      <c r="K51" s="46"/>
      <c r="L51" s="46"/>
      <c r="M51" s="46"/>
      <c r="N51" s="46"/>
      <c r="O51" s="45"/>
      <c r="P51" s="44"/>
      <c r="Q51" s="19"/>
      <c r="R51" s="32">
        <v>11</v>
      </c>
      <c r="S51" s="49" t="s">
        <v>17</v>
      </c>
      <c r="T51" s="29"/>
      <c r="U51" s="38"/>
      <c r="V51" s="29"/>
      <c r="W51" s="38"/>
      <c r="X51" s="28"/>
      <c r="Y51" s="28"/>
      <c r="Z51" s="29"/>
      <c r="AA51" s="36"/>
      <c r="AB51" s="29"/>
      <c r="AC51" s="38"/>
      <c r="AD51" s="34"/>
      <c r="AE51" s="34"/>
      <c r="AF51" s="26"/>
      <c r="AG51" s="25"/>
      <c r="AH51" s="48"/>
      <c r="AI51" s="48"/>
      <c r="AJ51" s="10"/>
      <c r="AK51" s="10"/>
      <c r="AL51" s="10"/>
    </row>
    <row r="52" spans="1:38" ht="30" customHeight="1">
      <c r="A52" s="43" t="s">
        <v>15</v>
      </c>
      <c r="B52" s="47"/>
      <c r="C52" s="47"/>
      <c r="D52" s="46"/>
      <c r="E52" s="44"/>
      <c r="F52" s="44"/>
      <c r="G52" s="44"/>
      <c r="H52" s="46"/>
      <c r="I52" s="44"/>
      <c r="J52" s="46"/>
      <c r="K52" s="46"/>
      <c r="L52" s="46"/>
      <c r="M52" s="46"/>
      <c r="N52" s="46"/>
      <c r="O52" s="45"/>
      <c r="P52" s="44"/>
      <c r="Q52" s="19"/>
      <c r="R52" s="32">
        <v>12</v>
      </c>
      <c r="S52" s="31" t="s">
        <v>16</v>
      </c>
      <c r="T52" s="29"/>
      <c r="U52" s="38"/>
      <c r="V52" s="29"/>
      <c r="W52" s="36"/>
      <c r="X52" s="28"/>
      <c r="Y52" s="28"/>
      <c r="Z52" s="29"/>
      <c r="AA52" s="36"/>
      <c r="AB52" s="29"/>
      <c r="AC52" s="38"/>
      <c r="AD52" s="34"/>
      <c r="AE52" s="34"/>
      <c r="AF52" s="26"/>
      <c r="AG52" s="25"/>
      <c r="AH52" s="33"/>
      <c r="AI52" s="33"/>
      <c r="AJ52" s="10"/>
      <c r="AK52" s="10"/>
      <c r="AL52" s="10"/>
    </row>
    <row r="53" spans="1:38" ht="30" customHeight="1">
      <c r="A53" s="43" t="s">
        <v>15</v>
      </c>
      <c r="B53" s="42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0"/>
      <c r="P53" s="39"/>
      <c r="Q53" s="19"/>
      <c r="R53" s="32">
        <v>13</v>
      </c>
      <c r="S53" s="31" t="s">
        <v>14</v>
      </c>
      <c r="T53" s="29"/>
      <c r="U53" s="28"/>
      <c r="V53" s="29"/>
      <c r="W53" s="28"/>
      <c r="X53" s="28"/>
      <c r="Y53" s="28"/>
      <c r="Z53" s="29"/>
      <c r="AA53" s="28"/>
      <c r="AB53" s="29"/>
      <c r="AC53" s="38"/>
      <c r="AD53" s="34"/>
      <c r="AE53" s="34"/>
      <c r="AF53" s="26"/>
      <c r="AG53" s="25"/>
      <c r="AH53" s="33"/>
      <c r="AI53" s="33"/>
      <c r="AJ53" s="10"/>
      <c r="AK53" s="10"/>
      <c r="AL53" s="10"/>
    </row>
    <row r="54" spans="1:38" ht="21.75" customHeight="1">
      <c r="A54" s="23"/>
      <c r="B54" s="22"/>
      <c r="C54" s="22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0"/>
      <c r="Q54" s="19"/>
      <c r="R54" s="32">
        <v>14</v>
      </c>
      <c r="S54" s="31" t="s">
        <v>13</v>
      </c>
      <c r="T54" s="29"/>
      <c r="U54" s="36"/>
      <c r="V54" s="29"/>
      <c r="W54" s="36"/>
      <c r="X54" s="37"/>
      <c r="Y54" s="28"/>
      <c r="Z54" s="29"/>
      <c r="AA54" s="36"/>
      <c r="AB54" s="29"/>
      <c r="AC54" s="36"/>
      <c r="AD54" s="35"/>
      <c r="AE54" s="34"/>
      <c r="AF54" s="26"/>
      <c r="AG54" s="25"/>
      <c r="AH54" s="33"/>
      <c r="AI54" s="33"/>
      <c r="AJ54" s="10"/>
      <c r="AK54" s="10"/>
      <c r="AL54" s="10"/>
    </row>
    <row r="55" spans="1:38" ht="21.75" customHeight="1">
      <c r="A55" s="23"/>
      <c r="B55" s="22"/>
      <c r="C55" s="22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0"/>
      <c r="Q55" s="19"/>
      <c r="R55" s="32">
        <v>15</v>
      </c>
      <c r="S55" s="31" t="s">
        <v>12</v>
      </c>
      <c r="T55" s="29"/>
      <c r="U55" s="28"/>
      <c r="V55" s="29"/>
      <c r="W55" s="28"/>
      <c r="X55" s="30"/>
      <c r="Y55" s="30"/>
      <c r="Z55" s="29"/>
      <c r="AA55" s="28"/>
      <c r="AB55" s="29"/>
      <c r="AC55" s="28"/>
      <c r="AD55" s="27"/>
      <c r="AE55" s="27"/>
      <c r="AF55" s="26"/>
      <c r="AG55" s="25"/>
      <c r="AH55" s="24"/>
      <c r="AI55" s="24"/>
      <c r="AJ55" s="10"/>
      <c r="AK55" s="10"/>
      <c r="AL55" s="10"/>
    </row>
    <row r="56" spans="1:38" ht="21.75" customHeight="1">
      <c r="A56" s="23"/>
      <c r="B56" s="22"/>
      <c r="C56" s="22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0"/>
      <c r="Q56" s="19"/>
      <c r="R56" s="15"/>
      <c r="S56" s="16"/>
      <c r="T56" s="200" t="s">
        <v>11</v>
      </c>
      <c r="U56" s="200"/>
      <c r="V56" s="200"/>
      <c r="W56" s="18"/>
      <c r="X56" s="18"/>
      <c r="Y56" s="18"/>
      <c r="Z56" s="18"/>
      <c r="AA56" s="18"/>
      <c r="AB56" s="18"/>
      <c r="AC56" s="18"/>
      <c r="AD56" s="198" t="s">
        <v>10</v>
      </c>
      <c r="AE56" s="198"/>
      <c r="AF56" s="15"/>
      <c r="AG56" s="15"/>
      <c r="AH56" s="17"/>
      <c r="AI56" s="17"/>
    </row>
    <row r="57" spans="1:38" ht="16.5">
      <c r="R57" s="15"/>
      <c r="S57" s="16"/>
      <c r="T57" s="201" t="s">
        <v>9</v>
      </c>
      <c r="U57" s="201"/>
      <c r="V57" s="201"/>
      <c r="W57" s="13"/>
      <c r="X57" s="13"/>
      <c r="Y57" s="13"/>
      <c r="Z57" s="13"/>
      <c r="AA57" s="13"/>
      <c r="AB57" s="13"/>
      <c r="AC57" s="13"/>
      <c r="AD57" s="198" t="s">
        <v>8</v>
      </c>
      <c r="AE57" s="198"/>
      <c r="AF57" s="15"/>
      <c r="AG57" s="15"/>
    </row>
    <row r="58" spans="1:38" ht="14.25">
      <c r="R58" s="12"/>
      <c r="S58" s="14"/>
      <c r="T58" s="197" t="s">
        <v>7</v>
      </c>
      <c r="U58" s="197"/>
      <c r="V58" s="197"/>
      <c r="W58" s="13"/>
      <c r="X58" s="13"/>
      <c r="Y58" s="13"/>
      <c r="Z58" s="13"/>
      <c r="AA58" s="13"/>
      <c r="AB58" s="13"/>
      <c r="AC58" s="13"/>
      <c r="AD58" s="198" t="s">
        <v>6</v>
      </c>
      <c r="AE58" s="198"/>
      <c r="AF58" s="12"/>
      <c r="AG58" s="12"/>
    </row>
    <row r="59" spans="1:38" hidden="1"/>
    <row r="60" spans="1:38" hidden="1"/>
    <row r="61" spans="1:38" ht="16.5" hidden="1">
      <c r="T61" s="192" t="s">
        <v>5</v>
      </c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1"/>
      <c r="AF61" s="11"/>
      <c r="AG61" s="11"/>
    </row>
    <row r="62" spans="1:38" hidden="1">
      <c r="T62" s="4" t="s">
        <v>3</v>
      </c>
      <c r="U62" s="4">
        <f>COUNTIF(T$9:T$53,"кск_то")</f>
        <v>0</v>
      </c>
      <c r="V62" s="4" t="s">
        <v>3</v>
      </c>
      <c r="W62" s="4">
        <f>COUNTIF(V$9:V$53,"кск_то")</f>
        <v>0</v>
      </c>
      <c r="X62" s="4" t="s">
        <v>3</v>
      </c>
      <c r="Y62" s="4">
        <f>COUNTIF(X$9:X$53,"кск_то")</f>
        <v>0</v>
      </c>
      <c r="Z62" s="4" t="s">
        <v>3</v>
      </c>
      <c r="AA62" s="4">
        <f>COUNTIF(Z$9:Z$53,"кск_то")</f>
        <v>0</v>
      </c>
      <c r="AB62" s="4" t="s">
        <v>3</v>
      </c>
      <c r="AC62" s="5">
        <f>COUNTIF(AB$9:AB$53,"кск_то")</f>
        <v>0</v>
      </c>
      <c r="AD62" s="4" t="s">
        <v>3</v>
      </c>
      <c r="AE62" s="4">
        <f>COUNTIF(AD$9:AD$53,"кск_то")</f>
        <v>0</v>
      </c>
      <c r="AF62" s="4" t="s">
        <v>3</v>
      </c>
      <c r="AG62" s="4">
        <f>COUNTIF(AF$9:AF$53,"кск_то")</f>
        <v>0</v>
      </c>
    </row>
    <row r="63" spans="1:38" hidden="1">
      <c r="T63" s="4" t="s">
        <v>2</v>
      </c>
      <c r="U63" s="4">
        <f>COUNTIF(T$9:T$53,"коо_бу")</f>
        <v>0</v>
      </c>
      <c r="V63" s="4" t="s">
        <v>2</v>
      </c>
      <c r="W63" s="4">
        <f>COUNTIF(V$9:V$53,"коо_бу")</f>
        <v>0</v>
      </c>
      <c r="X63" s="4" t="s">
        <v>2</v>
      </c>
      <c r="Y63" s="4">
        <f>COUNTIF(X$9:X$53,"коо_бу")</f>
        <v>0</v>
      </c>
      <c r="Z63" s="4" t="s">
        <v>2</v>
      </c>
      <c r="AA63" s="4">
        <f>COUNTIF(Z$9:Z$53,"коо_бу")</f>
        <v>0</v>
      </c>
      <c r="AB63" s="4" t="s">
        <v>2</v>
      </c>
      <c r="AC63" s="5">
        <f>COUNTIF(AB$9:AB$53,"коо_бу")</f>
        <v>0</v>
      </c>
      <c r="AD63" s="4" t="s">
        <v>2</v>
      </c>
      <c r="AE63" s="4">
        <f>COUNTIF(AD$9:AD$53,"коо_бу")</f>
        <v>0</v>
      </c>
      <c r="AF63" s="4" t="s">
        <v>2</v>
      </c>
      <c r="AG63" s="4">
        <f>COUNTIF(AF$9:AF$53,"коо_бу")</f>
        <v>0</v>
      </c>
      <c r="AH63" s="10"/>
      <c r="AI63" s="10"/>
    </row>
    <row r="64" spans="1:38" hidden="1">
      <c r="T64" s="4" t="s">
        <v>1</v>
      </c>
      <c r="U64" s="4">
        <f>COUNTIF(T$9:T$53,"ж_па")</f>
        <v>0</v>
      </c>
      <c r="V64" s="4" t="s">
        <v>1</v>
      </c>
      <c r="W64" s="4">
        <f>COUNTIF(V$9:V$53,"ж_па")</f>
        <v>0</v>
      </c>
      <c r="X64" s="4" t="s">
        <v>1</v>
      </c>
      <c r="Y64" s="4">
        <f>COUNTIF(X$9:X$53,"ж_па")</f>
        <v>0</v>
      </c>
      <c r="Z64" s="4" t="s">
        <v>1</v>
      </c>
      <c r="AA64" s="4">
        <f>COUNTIF(Z$9:Z$53,"ж_па")</f>
        <v>0</v>
      </c>
      <c r="AB64" s="4" t="s">
        <v>1</v>
      </c>
      <c r="AC64" s="5">
        <f>COUNTIF(AB$9:AB$53,"ж_па")</f>
        <v>0</v>
      </c>
      <c r="AD64" s="4" t="s">
        <v>1</v>
      </c>
      <c r="AE64" s="4">
        <f>COUNTIF(AD$9:AD$53,"ж_па")</f>
        <v>0</v>
      </c>
      <c r="AF64" s="4" t="s">
        <v>1</v>
      </c>
      <c r="AG64" s="4">
        <f>COUNTIF(AF$9:AF$53,"ж_па")</f>
        <v>0</v>
      </c>
    </row>
    <row r="65" spans="20:33" hidden="1">
      <c r="T65" s="4" t="s">
        <v>0</v>
      </c>
      <c r="U65" s="4">
        <f>COUNTIF(T$9:T$53,"рис_без")</f>
        <v>0</v>
      </c>
      <c r="V65" s="4" t="s">
        <v>0</v>
      </c>
      <c r="W65" s="4">
        <f>COUNTIF(V$9:V$53,"рис_без")</f>
        <v>0</v>
      </c>
      <c r="X65" s="4" t="s">
        <v>0</v>
      </c>
      <c r="Y65" s="4">
        <f>COUNTIF(X$9:X$53,"рис_без")</f>
        <v>0</v>
      </c>
      <c r="Z65" s="4" t="s">
        <v>0</v>
      </c>
      <c r="AA65" s="4">
        <f>COUNTIF(Z$9:Z$53,"рис_без")</f>
        <v>0</v>
      </c>
      <c r="AB65" s="4" t="s">
        <v>0</v>
      </c>
      <c r="AC65" s="5">
        <f>COUNTIF(AB$9:AB$53,"рис_без")</f>
        <v>0</v>
      </c>
      <c r="AD65" s="4" t="s">
        <v>0</v>
      </c>
      <c r="AE65" s="4">
        <f>COUNTIF(AD$9:AD$53,"рис_без")</f>
        <v>0</v>
      </c>
      <c r="AF65" s="4" t="s">
        <v>0</v>
      </c>
      <c r="AG65" s="4">
        <f>COUNTIF(AF$9:AF$53,"рис_без")</f>
        <v>0</v>
      </c>
    </row>
    <row r="66" spans="20:33" hidden="1">
      <c r="T66" s="8"/>
      <c r="U66" s="8"/>
      <c r="V66" s="8"/>
      <c r="W66" s="8"/>
      <c r="X66" s="8"/>
      <c r="Y66" s="8"/>
      <c r="Z66" s="8"/>
      <c r="AA66" s="8"/>
      <c r="AB66" s="8"/>
      <c r="AC66" s="9"/>
      <c r="AD66" s="8"/>
      <c r="AE66" s="8"/>
      <c r="AF66" s="8"/>
      <c r="AG66" s="8"/>
    </row>
    <row r="67" spans="20:33" hidden="1">
      <c r="T67" s="6"/>
      <c r="U67" s="6"/>
      <c r="V67" s="6"/>
      <c r="W67" s="6"/>
      <c r="X67" s="6"/>
      <c r="Y67" s="6"/>
      <c r="Z67" s="6"/>
      <c r="AA67" s="6"/>
      <c r="AB67" s="6"/>
      <c r="AC67" s="7"/>
      <c r="AD67" s="6"/>
      <c r="AE67" s="6"/>
      <c r="AF67" s="6"/>
      <c r="AG67" s="6"/>
    </row>
    <row r="68" spans="20:33" hidden="1">
      <c r="T68" s="4" t="s">
        <v>4</v>
      </c>
      <c r="U68" s="4">
        <f>$U61+$W61+$Y61+$AA61+$AC61+$AE61+$AG61</f>
        <v>0</v>
      </c>
      <c r="V68" s="4" t="s">
        <v>4</v>
      </c>
      <c r="W68" s="4">
        <f>$U61+$W61+$Y61+$AA61+$AC61+$AE61+$AG61</f>
        <v>0</v>
      </c>
      <c r="X68" s="4" t="s">
        <v>4</v>
      </c>
      <c r="Y68" s="4">
        <f>$U61+$W61+$Y61+$AA61+$AC61+$AE61+$AG61</f>
        <v>0</v>
      </c>
      <c r="Z68" s="4" t="s">
        <v>4</v>
      </c>
      <c r="AA68" s="4">
        <f>$U61+$W61+$Y61+$AA61+$AC61+$AE61+$AG61</f>
        <v>0</v>
      </c>
      <c r="AB68" s="4" t="s">
        <v>4</v>
      </c>
      <c r="AC68" s="5">
        <f>$U61+$W61+$Y61+$AA61+$AC61+$AE61+$AG61</f>
        <v>0</v>
      </c>
      <c r="AD68" s="4" t="s">
        <v>4</v>
      </c>
      <c r="AE68" s="4">
        <f>$U61+$W61+$Y61+$AA61+$AC61+$AE61+$AG61</f>
        <v>0</v>
      </c>
      <c r="AF68" s="4" t="s">
        <v>4</v>
      </c>
      <c r="AG68" s="4">
        <f>$U61+$W61+$Y61+$AA61+$AC61+$AE61+$AG61</f>
        <v>0</v>
      </c>
    </row>
    <row r="69" spans="20:33" hidden="1">
      <c r="T69" s="4" t="s">
        <v>3</v>
      </c>
      <c r="U69" s="4">
        <f>$U62+$W62+$Y62+$AA62+$AC62+$AE62+$AG62</f>
        <v>0</v>
      </c>
      <c r="V69" s="4" t="s">
        <v>3</v>
      </c>
      <c r="W69" s="4">
        <f>$U62+$W62+$Y62+$AA62+$AC62+$AE62+$AG62</f>
        <v>0</v>
      </c>
      <c r="X69" s="4" t="s">
        <v>3</v>
      </c>
      <c r="Y69" s="4">
        <f>$U62+$W62+$Y62+$AA62+$AC62+$AE62+$AG62</f>
        <v>0</v>
      </c>
      <c r="Z69" s="4" t="s">
        <v>3</v>
      </c>
      <c r="AA69" s="4">
        <f>$U62+$W62+$Y62+$AA62+$AC62+$AE62+$AG62</f>
        <v>0</v>
      </c>
      <c r="AB69" s="4" t="s">
        <v>3</v>
      </c>
      <c r="AC69" s="5">
        <f>$U62+$W62+$Y62+$AA62+$AC62+$AE62+$AG62</f>
        <v>0</v>
      </c>
      <c r="AD69" s="4" t="s">
        <v>3</v>
      </c>
      <c r="AE69" s="4">
        <f>$U62+$W62+$Y62+$AA62+$AC62+$AE62+$AG62</f>
        <v>0</v>
      </c>
      <c r="AF69" s="4" t="s">
        <v>3</v>
      </c>
      <c r="AG69" s="4">
        <f>$U62+$W62+$Y62+$AA62+$AC62+$AE62+$AG62</f>
        <v>0</v>
      </c>
    </row>
    <row r="70" spans="20:33" hidden="1">
      <c r="T70" s="4" t="s">
        <v>2</v>
      </c>
      <c r="U70" s="4">
        <f>$U63+$W63+$Y63+$AA63+$AC63+$AE63+$AG63</f>
        <v>0</v>
      </c>
      <c r="V70" s="4" t="s">
        <v>2</v>
      </c>
      <c r="W70" s="4">
        <f>$U63+$W63+$Y63+$AA63+$AC63+$AE63+$AG63</f>
        <v>0</v>
      </c>
      <c r="X70" s="4" t="s">
        <v>2</v>
      </c>
      <c r="Y70" s="4">
        <f>$U63+$W63+$Y63+$AA63+$AC63+$AE63+$AG63</f>
        <v>0</v>
      </c>
      <c r="Z70" s="4" t="s">
        <v>2</v>
      </c>
      <c r="AA70" s="4">
        <f>$U63+$W63+$Y63+$AA63+$AC63+$AE63+$AG63</f>
        <v>0</v>
      </c>
      <c r="AB70" s="4" t="s">
        <v>2</v>
      </c>
      <c r="AC70" s="5">
        <f>$U63+$W63+$Y63+$AA63+$AC63+$AE63+$AG63</f>
        <v>0</v>
      </c>
      <c r="AD70" s="4" t="s">
        <v>2</v>
      </c>
      <c r="AE70" s="4">
        <f>$U63+$W63+$Y63+$AA63+$AC63+$AE63+$AG63</f>
        <v>0</v>
      </c>
      <c r="AF70" s="4" t="s">
        <v>2</v>
      </c>
      <c r="AG70" s="4">
        <f>$U63+$W63+$Y63+$AA63+$AC63+$AE63+$AG63</f>
        <v>0</v>
      </c>
    </row>
    <row r="71" spans="20:33" hidden="1">
      <c r="T71" s="4" t="s">
        <v>1</v>
      </c>
      <c r="U71" s="4">
        <f>$U64+$W64+$Y64+$AA64+$AC64+$AE64+$AG64</f>
        <v>0</v>
      </c>
      <c r="V71" s="4" t="s">
        <v>1</v>
      </c>
      <c r="W71" s="4">
        <f>$U64+$W64+$Y64+$AA64+$AC64+$AE64+$AG64</f>
        <v>0</v>
      </c>
      <c r="X71" s="4" t="s">
        <v>1</v>
      </c>
      <c r="Y71" s="4">
        <f>$U64+$W64+$Y64+$AA64+$AC64+$AE64+$AG64</f>
        <v>0</v>
      </c>
      <c r="Z71" s="4" t="s">
        <v>1</v>
      </c>
      <c r="AA71" s="4">
        <f>$U64+$W64+$Y64+$AA64+$AC64+$AE64+$AG64</f>
        <v>0</v>
      </c>
      <c r="AB71" s="4" t="s">
        <v>1</v>
      </c>
      <c r="AC71" s="5">
        <f>$U64+$W64+$Y64+$AA64+$AC64+$AE64+$AG64</f>
        <v>0</v>
      </c>
      <c r="AD71" s="4" t="s">
        <v>1</v>
      </c>
      <c r="AE71" s="4">
        <f>$U64+$W64+$Y64+$AA64+$AC64+$AE64+$AG64</f>
        <v>0</v>
      </c>
      <c r="AF71" s="4" t="s">
        <v>1</v>
      </c>
      <c r="AG71" s="4">
        <f>$U64+$W64+$Y64+$AA64+$AC64+$AE64+$AG64</f>
        <v>0</v>
      </c>
    </row>
    <row r="72" spans="20:33" hidden="1">
      <c r="T72" s="4" t="s">
        <v>0</v>
      </c>
      <c r="U72" s="4">
        <f>$U65+$W65+$Y65+$AA65+$AC65+$AE65+$AG65</f>
        <v>0</v>
      </c>
      <c r="V72" s="4" t="s">
        <v>0</v>
      </c>
      <c r="W72" s="4">
        <f>$U65+$W65+$Y65+$AA65+$AC65+$AE65+$AG65</f>
        <v>0</v>
      </c>
      <c r="X72" s="4" t="s">
        <v>0</v>
      </c>
      <c r="Y72" s="4">
        <f>$U65+$W65+$Y65+$AA65+$AC65+$AE65+$AG65</f>
        <v>0</v>
      </c>
      <c r="Z72" s="4" t="s">
        <v>0</v>
      </c>
      <c r="AA72" s="4">
        <f>$U65+$W65+$Y65+$AA65+$AC65+$AE65+$AG65</f>
        <v>0</v>
      </c>
      <c r="AB72" s="4" t="s">
        <v>0</v>
      </c>
      <c r="AC72" s="5">
        <f>$U65+$W65+$Y65+$AA65+$AC65+$AE65+$AG65</f>
        <v>0</v>
      </c>
      <c r="AD72" s="4" t="s">
        <v>0</v>
      </c>
      <c r="AE72" s="4">
        <f>$U65+$W65+$Y65+$AA65+$AC65+$AE65+$AG65</f>
        <v>0</v>
      </c>
      <c r="AF72" s="4" t="s">
        <v>0</v>
      </c>
      <c r="AG72" s="4">
        <f>$U65+$W65+$Y65+$AA65+$AC65+$AE65+$AG65</f>
        <v>0</v>
      </c>
    </row>
    <row r="73" spans="20:33" hidden="1"/>
  </sheetData>
  <mergeCells count="34">
    <mergeCell ref="T7:AE7"/>
    <mergeCell ref="T56:V56"/>
    <mergeCell ref="AD56:AE56"/>
    <mergeCell ref="T57:V57"/>
    <mergeCell ref="AD57:AE57"/>
    <mergeCell ref="AA27:AA28"/>
    <mergeCell ref="Z27:Z28"/>
    <mergeCell ref="AA25:AA26"/>
    <mergeCell ref="Z25:Z26"/>
    <mergeCell ref="W27:W28"/>
    <mergeCell ref="AC32:AC33"/>
    <mergeCell ref="Z30:Z31"/>
    <mergeCell ref="W32:W33"/>
    <mergeCell ref="V32:V33"/>
    <mergeCell ref="W30:W31"/>
    <mergeCell ref="V30:V31"/>
    <mergeCell ref="V27:V28"/>
    <mergeCell ref="W25:W26"/>
    <mergeCell ref="V25:V26"/>
    <mergeCell ref="T61:AD61"/>
    <mergeCell ref="T43:T44"/>
    <mergeCell ref="U43:U44"/>
    <mergeCell ref="T58:V58"/>
    <mergeCell ref="AD58:AE58"/>
    <mergeCell ref="AB32:AB33"/>
    <mergeCell ref="AA30:AA31"/>
    <mergeCell ref="X2:Z2"/>
    <mergeCell ref="AD2:AG2"/>
    <mergeCell ref="B5:B6"/>
    <mergeCell ref="C5:H6"/>
    <mergeCell ref="AD3:AG3"/>
    <mergeCell ref="T4:AE4"/>
    <mergeCell ref="S5:AF5"/>
    <mergeCell ref="T6:AE6"/>
  </mergeCells>
  <pageMargins left="0.75" right="0.21" top="0.32" bottom="0.3" header="0.23" footer="0.25"/>
  <pageSetup paperSize="9" scale="50" orientation="portrait" r:id="rId1"/>
  <headerFooter alignWithMargins="0"/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зомф_4_1</vt:lpstr>
      <vt:lpstr>зомф_4_1!Область_печати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2013-01-09T11:36:59Z</dcterms:created>
  <dcterms:modified xsi:type="dcterms:W3CDTF">2013-01-09T11:37:55Z</dcterms:modified>
</cp:coreProperties>
</file>