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зомф_2_1" sheetId="1" r:id="rId1"/>
  </sheets>
  <externalReferences>
    <externalReference r:id="rId2"/>
  </externalReferences>
  <definedNames>
    <definedName name="_xlnm.Print_Area" localSheetId="0">зомф_2_1!$R$1:$AG$44</definedName>
    <definedName name="УкМ">[1]зомс_1!#REF!</definedName>
  </definedNames>
  <calcPr calcId="125725"/>
</workbook>
</file>

<file path=xl/calcChain.xml><?xml version="1.0" encoding="utf-8"?>
<calcChain xmlns="http://schemas.openxmlformats.org/spreadsheetml/2006/main">
  <c r="AG68" i="1"/>
  <c r="AE68"/>
  <c r="AC68"/>
  <c r="AA68"/>
  <c r="Y68"/>
  <c r="W68"/>
  <c r="U68"/>
  <c r="AG65"/>
  <c r="AE65"/>
  <c r="AC65"/>
  <c r="AA65"/>
  <c r="Y65"/>
  <c r="W65"/>
  <c r="U65"/>
  <c r="AE72" s="1"/>
  <c r="AG64"/>
  <c r="AE64"/>
  <c r="AC64"/>
  <c r="AA64"/>
  <c r="Y64"/>
  <c r="W64"/>
  <c r="U64"/>
  <c r="AG71" s="1"/>
  <c r="AG63"/>
  <c r="AE63"/>
  <c r="AC63"/>
  <c r="AA63"/>
  <c r="Y63"/>
  <c r="W63"/>
  <c r="U63"/>
  <c r="AE70" s="1"/>
  <c r="AG62"/>
  <c r="AE62"/>
  <c r="AC62"/>
  <c r="AA62"/>
  <c r="Y62"/>
  <c r="W62"/>
  <c r="U62"/>
  <c r="AG69" s="1"/>
  <c r="O43"/>
  <c r="M43"/>
  <c r="K43"/>
  <c r="O42"/>
  <c r="N42"/>
  <c r="N43" s="1"/>
  <c r="M42"/>
  <c r="L42"/>
  <c r="L43" s="1"/>
  <c r="K42"/>
  <c r="I42"/>
  <c r="I43" s="1"/>
  <c r="H42"/>
  <c r="H43" s="1"/>
  <c r="G42"/>
  <c r="G43" s="1"/>
  <c r="F42"/>
  <c r="F43" s="1"/>
  <c r="E42"/>
  <c r="E43" s="1"/>
  <c r="J40"/>
  <c r="J35"/>
  <c r="J30"/>
  <c r="J29"/>
  <c r="J28"/>
  <c r="J25"/>
  <c r="J42" s="1"/>
  <c r="J43" s="1"/>
  <c r="J24"/>
  <c r="J23"/>
  <c r="N22"/>
  <c r="H22"/>
  <c r="G22"/>
  <c r="F22"/>
  <c r="E22"/>
  <c r="L18"/>
  <c r="J18"/>
  <c r="O18" s="1"/>
  <c r="P18" s="1"/>
  <c r="I18"/>
  <c r="L17"/>
  <c r="J17"/>
  <c r="O17" s="1"/>
  <c r="P17" s="1"/>
  <c r="I17"/>
  <c r="L16"/>
  <c r="J16"/>
  <c r="O16" s="1"/>
  <c r="P16" s="1"/>
  <c r="I16"/>
  <c r="M15"/>
  <c r="L15"/>
  <c r="K15"/>
  <c r="J15"/>
  <c r="O15" s="1"/>
  <c r="P15" s="1"/>
  <c r="I15"/>
  <c r="L14"/>
  <c r="J14"/>
  <c r="O14" s="1"/>
  <c r="P14" s="1"/>
  <c r="I14"/>
  <c r="M13"/>
  <c r="L13"/>
  <c r="K13"/>
  <c r="J13"/>
  <c r="O13" s="1"/>
  <c r="P13" s="1"/>
  <c r="I13"/>
  <c r="M12"/>
  <c r="L12"/>
  <c r="K12"/>
  <c r="J12"/>
  <c r="O12" s="1"/>
  <c r="P12" s="1"/>
  <c r="I12"/>
  <c r="M11"/>
  <c r="L11"/>
  <c r="K11"/>
  <c r="J11"/>
  <c r="O11" s="1"/>
  <c r="P11" s="1"/>
  <c r="I11"/>
  <c r="M10"/>
  <c r="M22" s="1"/>
  <c r="L10"/>
  <c r="L22" s="1"/>
  <c r="K10"/>
  <c r="K22" s="1"/>
  <c r="J10"/>
  <c r="J22" s="1"/>
  <c r="I10"/>
  <c r="I22" s="1"/>
  <c r="M9"/>
  <c r="L9"/>
  <c r="J9"/>
  <c r="O9" s="1"/>
  <c r="P9" s="1"/>
  <c r="I9"/>
  <c r="W69" l="1"/>
  <c r="AA69"/>
  <c r="AE69"/>
  <c r="U70"/>
  <c r="Y70"/>
  <c r="AC70"/>
  <c r="AG70"/>
  <c r="W71"/>
  <c r="AA71"/>
  <c r="AE71"/>
  <c r="U72"/>
  <c r="Y72"/>
  <c r="AC72"/>
  <c r="AG72"/>
  <c r="O10"/>
  <c r="U69"/>
  <c r="Y69"/>
  <c r="AC69"/>
  <c r="W70"/>
  <c r="AA70"/>
  <c r="U71"/>
  <c r="Y71"/>
  <c r="AC71"/>
  <c r="W72"/>
  <c r="AA72"/>
  <c r="P10" l="1"/>
  <c r="P22" s="1"/>
  <c r="O22"/>
</calcChain>
</file>

<file path=xl/sharedStrings.xml><?xml version="1.0" encoding="utf-8"?>
<sst xmlns="http://schemas.openxmlformats.org/spreadsheetml/2006/main" count="356" uniqueCount="139">
  <si>
    <t xml:space="preserve"> </t>
  </si>
  <si>
    <t xml:space="preserve"> “Затверджую”  </t>
  </si>
  <si>
    <t xml:space="preserve">  Ректор ЛДАКМ</t>
  </si>
  <si>
    <t xml:space="preserve">                  </t>
  </si>
  <si>
    <t xml:space="preserve">  ________________Філіппов В.Л.</t>
  </si>
  <si>
    <t xml:space="preserve">РОЗКЛАД  ЗИМОВОЇ  СЕСІЇ  СТУДЕНТІВ ІІ  КУРСУ </t>
  </si>
  <si>
    <t>ЗОМФ_2_1</t>
  </si>
  <si>
    <t>ЯНВАРЬ  2012_2013</t>
  </si>
  <si>
    <t>ФАКУЛЬТЕТ ОБРАЗОТВОРЧОГО ТА ДЕКОРАТИВНО-ПРИКЛАДНОГО МИСТЕЦТВА ЗАОЧНОЇ ФОРМИ НАВЧАННЯ</t>
  </si>
  <si>
    <t>СПЕЦІАЛІЗАЦІЇ ОПЕРАТОРСЬКА ТА ФОТОМАЙСТЕРНІСТЬ ЗОМФ_2</t>
  </si>
  <si>
    <t>Часы по учебному плану</t>
  </si>
  <si>
    <t>Часы по факту</t>
  </si>
  <si>
    <t>з 25.01.13 по 01.02.13</t>
  </si>
  <si>
    <t>зомф_2_1</t>
  </si>
  <si>
    <t>Предмет</t>
  </si>
  <si>
    <t>ФИО</t>
  </si>
  <si>
    <t>Шифр</t>
  </si>
  <si>
    <t>Уч/пл</t>
  </si>
  <si>
    <t>Э/З</t>
  </si>
  <si>
    <t>Ф/К</t>
  </si>
  <si>
    <t>Итого</t>
  </si>
  <si>
    <t>Лекции</t>
  </si>
  <si>
    <t>Дата</t>
  </si>
  <si>
    <t>Экз</t>
  </si>
  <si>
    <t>Зачеты</t>
  </si>
  <si>
    <t>Было</t>
  </si>
  <si>
    <t>Всего</t>
  </si>
  <si>
    <t>Итог</t>
  </si>
  <si>
    <t>пт. 25.01.13</t>
  </si>
  <si>
    <t>Ауд</t>
  </si>
  <si>
    <t>сб. 26.01.13</t>
  </si>
  <si>
    <t>вс. 27.01.13</t>
  </si>
  <si>
    <t>Комп. графіка</t>
  </si>
  <si>
    <t>Пятигорець Г.А.</t>
  </si>
  <si>
    <t>08-00-08-45</t>
  </si>
  <si>
    <t>Мистецтво телеоператора викл.Поспєлов С.В.</t>
  </si>
  <si>
    <t>фото/4</t>
  </si>
  <si>
    <t>Художня фотографія викл.Филь Л.М.</t>
  </si>
  <si>
    <t>Фотокомпозиція</t>
  </si>
  <si>
    <t>Гончарук Н.П.</t>
  </si>
  <si>
    <t>зч</t>
  </si>
  <si>
    <t>08-50-09-35</t>
  </si>
  <si>
    <t>Художня фотографія</t>
  </si>
  <si>
    <t>Филь Л.М.</t>
  </si>
  <si>
    <t>эз</t>
  </si>
  <si>
    <t>09-45-10-30</t>
  </si>
  <si>
    <t>Залік БЖД доц. Бугайов В.О.</t>
  </si>
  <si>
    <t>110/4</t>
  </si>
  <si>
    <t>Художній фотопортрет</t>
  </si>
  <si>
    <t>10-35-11-20</t>
  </si>
  <si>
    <t>Рисунок</t>
  </si>
  <si>
    <t>Борисенко П.М.</t>
  </si>
  <si>
    <t>дз</t>
  </si>
  <si>
    <t>11-20-12-10</t>
  </si>
  <si>
    <t>Кольорознавство</t>
  </si>
  <si>
    <t>Сержантова І.О.</t>
  </si>
  <si>
    <t>12-15-13-00</t>
  </si>
  <si>
    <t>Філософія (сем) викл. Кучера Т.М.</t>
  </si>
  <si>
    <t>408/4</t>
  </si>
  <si>
    <t>к/р Мистецтво телеоператора викл.Поспєлов С.В.</t>
  </si>
  <si>
    <t>Мистецтво телеоператора</t>
  </si>
  <si>
    <t>Поспєлов С.В.</t>
  </si>
  <si>
    <t>кр</t>
  </si>
  <si>
    <t>13-05-13-50</t>
  </si>
  <si>
    <t>Екзамен Художня фотографія 
викл.Филь Л.М.</t>
  </si>
  <si>
    <t>Іст. Заруб. Мист.</t>
  </si>
  <si>
    <t>Покладов О.А.</t>
  </si>
  <si>
    <t>14-00-14-45</t>
  </si>
  <si>
    <t>Історія Укр. Мист.</t>
  </si>
  <si>
    <t>14-50-15-35</t>
  </si>
  <si>
    <t>Шрифт</t>
  </si>
  <si>
    <t>Закорецька А.М.</t>
  </si>
  <si>
    <t>15-45-16-30</t>
  </si>
  <si>
    <t>Психологія (сем)  доц.
 Шаповалова І.В.</t>
  </si>
  <si>
    <t>16-35-17-20</t>
  </si>
  <si>
    <t>17-30-18-15</t>
  </si>
  <si>
    <t>18-20-19-05</t>
  </si>
  <si>
    <t>Итого спец</t>
  </si>
  <si>
    <t>19-15-20-00</t>
  </si>
  <si>
    <t>20-05-20-50</t>
  </si>
  <si>
    <t>пн. 28.01.13</t>
  </si>
  <si>
    <t>вт.29.01.13</t>
  </si>
  <si>
    <t>ср. 30.01.13</t>
  </si>
  <si>
    <t>чт. 31.01.13</t>
  </si>
  <si>
    <t>пт. 01.02.13</t>
  </si>
  <si>
    <t>Українська мова (екзамен)</t>
  </si>
  <si>
    <t>Сикорська З.С.</t>
  </si>
  <si>
    <t>ум_си_экз</t>
  </si>
  <si>
    <t>Українська мова за проф. спрямуванням викл. Вакуленко В.Ф.</t>
  </si>
  <si>
    <t>д/з Рисунок викл.
Борисенко П.М.</t>
  </si>
  <si>
    <t>318/3</t>
  </si>
  <si>
    <t>Історія зарубіжного мистецтва доц.Покладов О.А.</t>
  </si>
  <si>
    <t>А/з/3</t>
  </si>
  <si>
    <t>Английский язык</t>
  </si>
  <si>
    <t>Гладушина Р.М., Когут К.В.</t>
  </si>
  <si>
    <t>анг_гл_ког</t>
  </si>
  <si>
    <t>Шрифт ст.викл.Закорецька А.М.</t>
  </si>
  <si>
    <t>212/3</t>
  </si>
  <si>
    <t xml:space="preserve">Немец. Франц. Яз. </t>
  </si>
  <si>
    <t xml:space="preserve">Усенко </t>
  </si>
  <si>
    <t>не_фр_ус</t>
  </si>
  <si>
    <t>д/з Кольорознавство ст.викл.
Сержантова І.О.</t>
  </si>
  <si>
    <t>211/3</t>
  </si>
  <si>
    <t>Залік Українська мова за проф. спрямуванням викл. Вакуленко В.Ф.</t>
  </si>
  <si>
    <t>404/4</t>
  </si>
  <si>
    <t>Екзамен Шрифт ст.викл.Закорецька А.М.</t>
  </si>
  <si>
    <t>Історія українського мистецтва доц.Покладов О.А.</t>
  </si>
  <si>
    <t>Філософія</t>
  </si>
  <si>
    <t>Філіппов В.Л.</t>
  </si>
  <si>
    <t>фил_фи</t>
  </si>
  <si>
    <t>БЖД</t>
  </si>
  <si>
    <t>Психологія</t>
  </si>
  <si>
    <t>Залік Психологія доц. 
Шаповалова І.В.</t>
  </si>
  <si>
    <t>316/4</t>
  </si>
  <si>
    <t>Художній фотопортрет викл.Гончарук Н.П.</t>
  </si>
  <si>
    <t>208/3</t>
  </si>
  <si>
    <t>Фотокомпозиція викл.Гончарук Н.П.</t>
  </si>
  <si>
    <t>Комп. графіка доц.Пятигорець Г.А.</t>
  </si>
  <si>
    <t>Залік Фотокомпозиція викл.Гончарук Н.П.</t>
  </si>
  <si>
    <t>Іноземна мова за проф. спрямуванням викл. Калініна К.В.</t>
  </si>
  <si>
    <t>317/4</t>
  </si>
  <si>
    <t>Екзамен Художній фотопортрет викл.Гончарук Н.П.</t>
  </si>
  <si>
    <t>Завідувач кафедри</t>
  </si>
  <si>
    <t>Л.М. Филь</t>
  </si>
  <si>
    <t xml:space="preserve">Декан     </t>
  </si>
  <si>
    <t>О.А. Покладов</t>
  </si>
  <si>
    <t>Итого (Соц.Гум)</t>
  </si>
  <si>
    <t xml:space="preserve">Начальник навчальної частини                                </t>
  </si>
  <si>
    <t>Н.К. Литвиненко</t>
  </si>
  <si>
    <t xml:space="preserve">Итого </t>
  </si>
  <si>
    <t>Дней</t>
  </si>
  <si>
    <t>Экзаменов</t>
  </si>
  <si>
    <t>Зачетов</t>
  </si>
  <si>
    <t>Декан                                                                         О.А.Покладов</t>
  </si>
  <si>
    <t>кск_то</t>
  </si>
  <si>
    <t>коо_бу</t>
  </si>
  <si>
    <t>ж_па</t>
  </si>
  <si>
    <t>рис_без</t>
  </si>
  <si>
    <t>кгр_то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</si>
</sst>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36"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Arial Narrow"/>
      <family val="2"/>
      <charset val="204"/>
    </font>
    <font>
      <sz val="9"/>
      <name val="Times New Roman"/>
      <family val="1"/>
      <charset val="204"/>
    </font>
    <font>
      <b/>
      <sz val="10"/>
      <name val="Arial Cyr"/>
      <family val="2"/>
      <charset val="204"/>
    </font>
    <font>
      <sz val="11"/>
      <name val="Arial Narrow"/>
      <family val="2"/>
      <charset val="204"/>
    </font>
    <font>
      <b/>
      <sz val="11"/>
      <name val="Times New Roman"/>
      <family val="1"/>
      <charset val="204"/>
    </font>
    <font>
      <b/>
      <sz val="11"/>
      <color indexed="8"/>
      <name val="Arial Narrow"/>
      <family val="2"/>
      <charset val="204"/>
    </font>
    <font>
      <b/>
      <sz val="9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color indexed="8"/>
      <name val="Arial Narrow"/>
      <family val="2"/>
      <charset val="204"/>
    </font>
    <font>
      <sz val="7"/>
      <name val="Arial Narrow"/>
      <family val="2"/>
      <charset val="204"/>
    </font>
    <font>
      <b/>
      <i/>
      <sz val="9"/>
      <name val="Arial Narrow"/>
      <family val="2"/>
      <charset val="204"/>
    </font>
    <font>
      <b/>
      <i/>
      <sz val="11"/>
      <color indexed="8"/>
      <name val="Arial Narrow"/>
      <family val="2"/>
      <charset val="204"/>
    </font>
    <font>
      <b/>
      <sz val="11"/>
      <color indexed="48"/>
      <name val="Arial Narrow"/>
      <family val="2"/>
      <charset val="204"/>
    </font>
    <font>
      <b/>
      <sz val="7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8"/>
      <name val="Arial Narrow"/>
      <family val="2"/>
      <charset val="204"/>
    </font>
    <font>
      <b/>
      <i/>
      <sz val="8"/>
      <color indexed="8"/>
      <name val="Arial Narrow"/>
      <family val="2"/>
      <charset val="204"/>
    </font>
    <font>
      <b/>
      <i/>
      <sz val="9"/>
      <color indexed="8"/>
      <name val="Arial Narrow"/>
      <family val="2"/>
      <charset val="204"/>
    </font>
    <font>
      <b/>
      <i/>
      <sz val="7"/>
      <name val="Arial Narrow"/>
      <family val="2"/>
      <charset val="204"/>
    </font>
    <font>
      <sz val="8"/>
      <name val="Arial Narrow"/>
      <family val="2"/>
      <charset val="204"/>
    </font>
    <font>
      <b/>
      <sz val="10"/>
      <name val="Arial Narrow"/>
      <family val="2"/>
      <charset val="204"/>
    </font>
    <font>
      <i/>
      <sz val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sz val="7"/>
      <name val="Times New Roman"/>
      <family val="1"/>
      <charset val="204"/>
    </font>
    <font>
      <b/>
      <i/>
      <sz val="11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1"/>
      <color indexed="8"/>
      <name val="Times New Roman"/>
      <family val="1"/>
      <charset val="204"/>
    </font>
    <font>
      <b/>
      <sz val="7"/>
      <color indexed="8"/>
      <name val="Arial"/>
      <family val="2"/>
      <charset val="204"/>
    </font>
    <font>
      <b/>
      <sz val="7"/>
      <name val="Arial"/>
      <family val="2"/>
      <charset val="204"/>
    </font>
    <font>
      <b/>
      <u/>
      <sz val="7"/>
      <color indexed="8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Fill="1" applyProtection="1"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7" fillId="0" borderId="2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0" xfId="0" applyFont="1" applyFill="1" applyProtection="1">
      <protection locked="0"/>
    </xf>
    <xf numFmtId="0" fontId="4" fillId="0" borderId="2" xfId="0" applyFont="1" applyFill="1" applyBorder="1" applyProtection="1"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wrapText="1"/>
    </xf>
    <xf numFmtId="0" fontId="7" fillId="0" borderId="0" xfId="0" applyFont="1" applyFill="1" applyAlignment="1">
      <alignment horizontal="right"/>
    </xf>
    <xf numFmtId="0" fontId="4" fillId="0" borderId="3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right" vertical="center" wrapText="1"/>
      <protection locked="0"/>
    </xf>
    <xf numFmtId="0" fontId="4" fillId="0" borderId="2" xfId="0" applyFont="1" applyFill="1" applyBorder="1" applyAlignment="1" applyProtection="1">
      <alignment horizontal="right" vertical="center"/>
      <protection locked="0"/>
    </xf>
    <xf numFmtId="0" fontId="9" fillId="0" borderId="2" xfId="0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vertical="center" wrapText="1"/>
      <protection locked="0"/>
    </xf>
    <xf numFmtId="0" fontId="9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>
      <alignment horizontal="right" wrapText="1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15" fillId="3" borderId="7" xfId="0" applyFont="1" applyFill="1" applyBorder="1" applyAlignment="1" applyProtection="1">
      <alignment horizontal="center" vertical="center" wrapText="1"/>
      <protection locked="0"/>
    </xf>
    <xf numFmtId="0" fontId="16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 applyProtection="1">
      <alignment horizontal="center" vertical="center" wrapText="1"/>
      <protection locked="0"/>
    </xf>
    <xf numFmtId="0" fontId="16" fillId="3" borderId="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 applyProtection="1">
      <alignment horizontal="right" vertical="center"/>
      <protection locked="0"/>
    </xf>
    <xf numFmtId="49" fontId="9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vertical="center" wrapText="1"/>
      <protection locked="0"/>
    </xf>
    <xf numFmtId="0" fontId="16" fillId="0" borderId="2" xfId="0" applyFont="1" applyFill="1" applyBorder="1" applyAlignment="1">
      <alignment vertical="center" wrapText="1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vertical="center" wrapText="1"/>
    </xf>
    <xf numFmtId="0" fontId="20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 applyProtection="1">
      <alignment horizontal="center" vertical="center" wrapText="1"/>
      <protection locked="0"/>
    </xf>
    <xf numFmtId="0" fontId="24" fillId="0" borderId="2" xfId="0" applyFont="1" applyFill="1" applyBorder="1" applyAlignment="1" applyProtection="1">
      <alignment vertical="center" wrapText="1"/>
      <protection locked="0"/>
    </xf>
    <xf numFmtId="0" fontId="2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25" fillId="0" borderId="2" xfId="0" applyFont="1" applyFill="1" applyBorder="1" applyAlignment="1" applyProtection="1">
      <alignment vertical="center" wrapText="1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 applyProtection="1">
      <alignment horizontal="right" vertical="center"/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wrapText="1"/>
    </xf>
    <xf numFmtId="0" fontId="9" fillId="0" borderId="3" xfId="0" applyFont="1" applyFill="1" applyBorder="1" applyAlignment="1" applyProtection="1">
      <alignment horizontal="right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 vertical="center" wrapText="1"/>
      <protection locked="0"/>
    </xf>
    <xf numFmtId="0" fontId="26" fillId="3" borderId="2" xfId="0" applyFont="1" applyFill="1" applyBorder="1" applyAlignment="1" applyProtection="1">
      <alignment horizontal="center" vertical="center" wrapText="1"/>
      <protection locked="0"/>
    </xf>
    <xf numFmtId="0" fontId="27" fillId="3" borderId="7" xfId="0" applyFont="1" applyFill="1" applyBorder="1" applyAlignment="1">
      <alignment horizontal="center" vertical="center" wrapText="1"/>
    </xf>
    <xf numFmtId="0" fontId="28" fillId="3" borderId="2" xfId="0" applyNumberFormat="1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 applyProtection="1">
      <alignment horizontal="center" vertical="center" wrapText="1"/>
      <protection locked="0"/>
    </xf>
    <xf numFmtId="0" fontId="29" fillId="3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30" fillId="3" borderId="8" xfId="0" applyFont="1" applyFill="1" applyBorder="1" applyAlignment="1" applyProtection="1">
      <alignment horizontal="center" vertical="center" wrapText="1"/>
      <protection locked="0"/>
    </xf>
    <xf numFmtId="0" fontId="29" fillId="3" borderId="8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/>
    </xf>
    <xf numFmtId="0" fontId="4" fillId="0" borderId="0" xfId="0" applyFont="1" applyFill="1"/>
    <xf numFmtId="0" fontId="8" fillId="0" borderId="9" xfId="0" applyFont="1" applyFill="1" applyBorder="1" applyAlignment="1">
      <alignment horizontal="left"/>
    </xf>
    <xf numFmtId="0" fontId="2" fillId="0" borderId="9" xfId="0" applyFont="1" applyFill="1" applyBorder="1" applyAlignment="1"/>
    <xf numFmtId="0" fontId="3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9" fillId="0" borderId="0" xfId="0" applyFont="1" applyFill="1" applyBorder="1" applyAlignment="1">
      <alignment horizontal="right" wrapText="1"/>
    </xf>
    <xf numFmtId="0" fontId="7" fillId="0" borderId="0" xfId="0" applyFont="1" applyFill="1" applyAlignment="1" applyProtection="1">
      <alignment horizontal="right" vertical="center"/>
      <protection locked="0"/>
    </xf>
    <xf numFmtId="49" fontId="31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/>
    <xf numFmtId="0" fontId="9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protection locked="0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/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right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49" fontId="9" fillId="0" borderId="0" xfId="0" applyNumberFormat="1" applyFont="1" applyFill="1" applyBorder="1" applyAlignment="1" applyProtection="1">
      <alignment horizontal="right" wrapText="1"/>
      <protection locked="0"/>
    </xf>
    <xf numFmtId="0" fontId="9" fillId="0" borderId="3" xfId="0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5_&#1088;&#1072;&#1089;&#1087;_&#1079;&#1072;&#1086;&#1095;_2012_2013_1_&#1089;&#1077;&#1089;&#1080;&#1103;%20&#1087;&#1086;&#1089;&#1083;%20&#1074;&#1072;&#1088;&#1080;&#1072;&#1085;&#109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ланк_расп"/>
      <sheetName val="группы"/>
      <sheetName val="педаг_алф нагр"/>
      <sheetName val="зомк_1_2"/>
      <sheetName val="зомс_1"/>
      <sheetName val="зомф_1_1"/>
      <sheetName val="зомк_1_1"/>
      <sheetName val="зомм_1"/>
      <sheetName val="зомс_2"/>
      <sheetName val="зомф_2_1"/>
      <sheetName val="зомк_2_1"/>
      <sheetName val="зомк_2_2"/>
      <sheetName val="зомм_2_1"/>
      <sheetName val="зомк_3_1"/>
      <sheetName val="зомк_3_2"/>
      <sheetName val="омм_3_1"/>
      <sheetName val="все_вместе"/>
      <sheetName val="все вместе 2"/>
      <sheetName val="зомс_4"/>
      <sheetName val="зомф_4_1"/>
      <sheetName val="филь"/>
      <sheetName val="зомк_4_1"/>
      <sheetName val="зомк_4_2"/>
      <sheetName val="для студ"/>
      <sheetName val="зомм_4_1"/>
      <sheetName val="зомс_5_1"/>
      <sheetName val="зомк_5"/>
      <sheetName val="зомк_5_2"/>
      <sheetName val="зомм_5"/>
      <sheetName val="4 курс"/>
      <sheetName val="зомк_4_3"/>
      <sheetName val="все в столбик"/>
      <sheetName val="столбик 2 в работе"/>
      <sheetName val="столбик 1"/>
      <sheetName val="І-ІІкурси"/>
      <sheetName val="сумма часов"/>
      <sheetName val="все по вертикали"/>
      <sheetName val="статистика всех"/>
      <sheetName val="зачеты экзамены все по группа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AL72"/>
  <sheetViews>
    <sheetView showZeros="0" tabSelected="1" view="pageBreakPreview" topLeftCell="R40" zoomScale="75" zoomScaleNormal="75" workbookViewId="0">
      <selection activeCell="S5" sqref="S5:AF5"/>
    </sheetView>
  </sheetViews>
  <sheetFormatPr defaultRowHeight="12.75"/>
  <cols>
    <col min="1" max="1" width="11.83203125" style="1" hidden="1" customWidth="1"/>
    <col min="2" max="3" width="22.83203125" style="1" hidden="1" customWidth="1"/>
    <col min="4" max="16" width="7.83203125" style="1" hidden="1" customWidth="1"/>
    <col min="17" max="17" width="3.33203125" style="1" hidden="1" customWidth="1"/>
    <col min="18" max="18" width="4.1640625" style="1" customWidth="1"/>
    <col min="19" max="19" width="14.1640625" style="1" customWidth="1"/>
    <col min="20" max="20" width="17" style="1" customWidth="1"/>
    <col min="21" max="21" width="6.6640625" style="151" customWidth="1"/>
    <col min="22" max="22" width="17.83203125" style="1" customWidth="1"/>
    <col min="23" max="23" width="7" style="1" customWidth="1"/>
    <col min="24" max="24" width="18.6640625" style="1" customWidth="1"/>
    <col min="25" max="25" width="6.6640625" style="1" customWidth="1"/>
    <col min="26" max="26" width="17.33203125" style="1" customWidth="1"/>
    <col min="27" max="27" width="7.1640625" style="1" customWidth="1"/>
    <col min="28" max="28" width="17" style="1" customWidth="1"/>
    <col min="29" max="29" width="7.33203125" style="1" customWidth="1"/>
    <col min="30" max="30" width="15.83203125" style="1" customWidth="1"/>
    <col min="31" max="31" width="7.1640625" style="1" customWidth="1"/>
    <col min="32" max="32" width="17.83203125" style="1" customWidth="1"/>
    <col min="33" max="33" width="7.33203125" style="1" customWidth="1"/>
    <col min="34" max="34" width="10.33203125" style="1" customWidth="1"/>
    <col min="35" max="16384" width="9.33203125" style="1"/>
  </cols>
  <sheetData>
    <row r="1" spans="1:36" ht="15" customHeight="1">
      <c r="Q1" s="2"/>
      <c r="R1" s="3"/>
      <c r="S1" s="4"/>
      <c r="T1" s="5"/>
      <c r="U1" s="5"/>
      <c r="V1" s="5"/>
      <c r="W1" s="5"/>
      <c r="X1" s="5"/>
      <c r="Y1" s="5"/>
      <c r="Z1" s="5" t="s">
        <v>0</v>
      </c>
      <c r="AA1" s="5"/>
      <c r="AB1" s="5"/>
      <c r="AC1" s="5"/>
      <c r="AD1" s="4" t="s">
        <v>1</v>
      </c>
      <c r="AE1" s="5"/>
      <c r="AF1" s="5"/>
      <c r="AG1" s="5"/>
    </row>
    <row r="2" spans="1:36" ht="15" customHeight="1">
      <c r="Q2" s="2"/>
      <c r="R2" s="3"/>
      <c r="S2" s="6"/>
      <c r="T2" s="6"/>
      <c r="U2" s="6"/>
      <c r="V2" s="6"/>
      <c r="W2" s="7"/>
      <c r="X2" s="8" t="s">
        <v>0</v>
      </c>
      <c r="Y2" s="8"/>
      <c r="Z2" s="8"/>
      <c r="AA2" s="9"/>
      <c r="AB2" s="5"/>
      <c r="AC2" s="5"/>
      <c r="AD2" s="10" t="s">
        <v>2</v>
      </c>
      <c r="AE2" s="10"/>
      <c r="AF2" s="10"/>
      <c r="AG2" s="10"/>
    </row>
    <row r="3" spans="1:36" ht="15" customHeight="1">
      <c r="N3" s="1" t="s">
        <v>0</v>
      </c>
      <c r="P3" s="11"/>
      <c r="Q3" s="12"/>
      <c r="R3" s="3"/>
      <c r="S3" s="6"/>
      <c r="T3" s="6"/>
      <c r="U3" s="6"/>
      <c r="V3" s="6"/>
      <c r="W3" s="7"/>
      <c r="X3" s="4" t="s">
        <v>3</v>
      </c>
      <c r="Y3" s="4"/>
      <c r="Z3" s="5"/>
      <c r="AA3" s="4"/>
      <c r="AB3" s="5"/>
      <c r="AC3" s="5"/>
      <c r="AD3" s="10" t="s">
        <v>4</v>
      </c>
      <c r="AE3" s="10"/>
      <c r="AF3" s="10"/>
      <c r="AG3" s="10"/>
    </row>
    <row r="4" spans="1:36" ht="15" customHeight="1">
      <c r="P4" s="13"/>
      <c r="Q4" s="12"/>
      <c r="R4" s="14" t="s">
        <v>0</v>
      </c>
      <c r="S4" s="6" t="s">
        <v>0</v>
      </c>
      <c r="T4" s="15" t="s">
        <v>5</v>
      </c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6"/>
      <c r="AG4" s="7"/>
    </row>
    <row r="5" spans="1:36" ht="15" customHeight="1">
      <c r="B5" s="16" t="s">
        <v>6</v>
      </c>
      <c r="C5" s="17" t="s">
        <v>7</v>
      </c>
      <c r="D5" s="17"/>
      <c r="E5" s="17"/>
      <c r="F5" s="17"/>
      <c r="G5" s="17"/>
      <c r="H5" s="17"/>
      <c r="I5" s="18"/>
      <c r="J5" s="19"/>
      <c r="K5" s="19"/>
      <c r="L5" s="19"/>
      <c r="M5" s="19"/>
      <c r="N5" s="19"/>
      <c r="O5" s="19"/>
      <c r="P5" s="13"/>
      <c r="Q5" s="12"/>
      <c r="R5" s="14"/>
      <c r="S5" s="15" t="s">
        <v>8</v>
      </c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6"/>
    </row>
    <row r="6" spans="1:36" ht="15" customHeight="1">
      <c r="B6" s="20"/>
      <c r="C6" s="20"/>
      <c r="D6" s="20"/>
      <c r="E6" s="20"/>
      <c r="F6" s="20"/>
      <c r="G6" s="20"/>
      <c r="H6" s="20"/>
      <c r="I6" s="21"/>
      <c r="J6" s="22"/>
      <c r="K6" s="22"/>
      <c r="L6" s="22"/>
      <c r="M6" s="22"/>
      <c r="N6" s="22"/>
      <c r="O6" s="22"/>
      <c r="P6" s="23" t="s">
        <v>0</v>
      </c>
      <c r="Q6" s="12"/>
      <c r="R6" s="14"/>
      <c r="S6" s="24">
        <v>0</v>
      </c>
      <c r="T6" s="15" t="s">
        <v>9</v>
      </c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25"/>
      <c r="AG6" s="25"/>
    </row>
    <row r="7" spans="1:36" ht="15" customHeight="1">
      <c r="A7" s="26" t="s">
        <v>0</v>
      </c>
      <c r="B7" s="27"/>
      <c r="C7" s="27"/>
      <c r="D7" s="27"/>
      <c r="E7" s="28" t="s">
        <v>10</v>
      </c>
      <c r="F7" s="29"/>
      <c r="G7" s="29"/>
      <c r="H7" s="29"/>
      <c r="I7" s="30"/>
      <c r="J7" s="28" t="s">
        <v>11</v>
      </c>
      <c r="K7" s="29"/>
      <c r="L7" s="29"/>
      <c r="M7" s="29"/>
      <c r="N7" s="29"/>
      <c r="O7" s="29"/>
      <c r="P7" s="30"/>
      <c r="Q7" s="12"/>
      <c r="R7" s="14"/>
      <c r="S7" s="24"/>
      <c r="T7" s="31" t="s">
        <v>12</v>
      </c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2"/>
      <c r="AG7" s="32"/>
      <c r="AH7" s="33"/>
    </row>
    <row r="8" spans="1:36" ht="32.1" customHeight="1">
      <c r="A8" s="34" t="s">
        <v>13</v>
      </c>
      <c r="B8" s="35" t="s">
        <v>14</v>
      </c>
      <c r="C8" s="35" t="s">
        <v>15</v>
      </c>
      <c r="D8" s="35" t="s">
        <v>16</v>
      </c>
      <c r="E8" s="35" t="s">
        <v>17</v>
      </c>
      <c r="F8" s="35" t="s">
        <v>18</v>
      </c>
      <c r="G8" s="35" t="s">
        <v>19</v>
      </c>
      <c r="H8" s="35">
        <v>0</v>
      </c>
      <c r="I8" s="35" t="s">
        <v>20</v>
      </c>
      <c r="J8" s="35" t="s">
        <v>21</v>
      </c>
      <c r="K8" s="35" t="s">
        <v>22</v>
      </c>
      <c r="L8" s="35" t="s">
        <v>23</v>
      </c>
      <c r="M8" s="35" t="s">
        <v>24</v>
      </c>
      <c r="N8" s="35" t="s">
        <v>25</v>
      </c>
      <c r="O8" s="35" t="s">
        <v>26</v>
      </c>
      <c r="P8" s="36" t="s">
        <v>27</v>
      </c>
      <c r="Q8" s="37" t="s">
        <v>0</v>
      </c>
      <c r="R8" s="38"/>
      <c r="S8" s="39"/>
      <c r="T8" s="40"/>
      <c r="U8" s="40"/>
      <c r="V8" s="40"/>
      <c r="W8" s="40"/>
      <c r="X8" s="41"/>
      <c r="Y8" s="40"/>
      <c r="Z8" s="40"/>
      <c r="AA8" s="40"/>
      <c r="AB8" s="42" t="s">
        <v>28</v>
      </c>
      <c r="AC8" s="42" t="s">
        <v>29</v>
      </c>
      <c r="AD8" s="43" t="s">
        <v>30</v>
      </c>
      <c r="AE8" s="42" t="s">
        <v>29</v>
      </c>
      <c r="AF8" s="42" t="s">
        <v>31</v>
      </c>
      <c r="AG8" s="42" t="s">
        <v>29</v>
      </c>
      <c r="AH8" s="44"/>
      <c r="AI8" s="45"/>
    </row>
    <row r="9" spans="1:36" ht="31.5" customHeight="1">
      <c r="A9" s="46" t="s">
        <v>13</v>
      </c>
      <c r="B9" s="47" t="s">
        <v>32</v>
      </c>
      <c r="C9" s="47" t="s">
        <v>33</v>
      </c>
      <c r="D9" s="48"/>
      <c r="E9" s="49">
        <v>6</v>
      </c>
      <c r="F9" s="50"/>
      <c r="G9" s="50"/>
      <c r="H9" s="48"/>
      <c r="I9" s="50">
        <f>F9+E9</f>
        <v>6</v>
      </c>
      <c r="J9" s="48">
        <f>COUNTIF($T$9:$AF$39,"Комп. графіка доц.Пятигорець Г.А.")</f>
        <v>2</v>
      </c>
      <c r="K9" s="48"/>
      <c r="L9" s="48" t="str">
        <f t="shared" ref="L9:L15" si="0">CONCATENATE(D9,"_",G9)</f>
        <v>_</v>
      </c>
      <c r="M9" s="48">
        <f>COUNTIF($T$9:$AF$53,"З_НКТ_Пя")</f>
        <v>0</v>
      </c>
      <c r="N9" s="48">
        <v>4</v>
      </c>
      <c r="O9" s="48">
        <f t="shared" ref="O9:O17" si="1">N9+J9</f>
        <v>6</v>
      </c>
      <c r="P9" s="50">
        <f t="shared" ref="P9:P17" si="2">O9-I9</f>
        <v>0</v>
      </c>
      <c r="Q9" s="37">
        <v>1</v>
      </c>
      <c r="R9" s="38">
        <v>1</v>
      </c>
      <c r="S9" s="51" t="s">
        <v>34</v>
      </c>
      <c r="T9" s="52"/>
      <c r="U9" s="53"/>
      <c r="V9" s="52"/>
      <c r="W9" s="53"/>
      <c r="X9" s="52"/>
      <c r="Y9" s="53"/>
      <c r="Z9" s="52"/>
      <c r="AA9" s="53"/>
      <c r="AB9" s="52"/>
      <c r="AC9" s="53"/>
      <c r="AD9" s="54" t="s">
        <v>35</v>
      </c>
      <c r="AE9" s="55" t="s">
        <v>36</v>
      </c>
      <c r="AF9" s="56" t="s">
        <v>37</v>
      </c>
      <c r="AG9" s="55" t="s">
        <v>36</v>
      </c>
      <c r="AH9" s="57"/>
      <c r="AI9" s="45"/>
    </row>
    <row r="10" spans="1:36" ht="32.1" customHeight="1">
      <c r="A10" s="34" t="s">
        <v>13</v>
      </c>
      <c r="B10" s="47" t="s">
        <v>38</v>
      </c>
      <c r="C10" s="58" t="s">
        <v>39</v>
      </c>
      <c r="D10" s="48"/>
      <c r="E10" s="49">
        <v>6</v>
      </c>
      <c r="F10" s="50"/>
      <c r="G10" s="50" t="s">
        <v>40</v>
      </c>
      <c r="H10" s="48"/>
      <c r="I10" s="50">
        <f>F10+E10</f>
        <v>6</v>
      </c>
      <c r="J10" s="48">
        <f>COUNTIF($T$9:$AF$39,"Фотокомпозиція викл.Гончарук Н.П.")+COUNTIF($T$9:$AF$39,"Залік Фотокомпозиція викл.Гончарук Н.П.")</f>
        <v>3</v>
      </c>
      <c r="K10" s="48">
        <f>COUNTIF($T$9:$AF$53,"Ко_ОсК_Ни")</f>
        <v>0</v>
      </c>
      <c r="L10" s="48" t="str">
        <f t="shared" si="0"/>
        <v>_зч</v>
      </c>
      <c r="M10" s="48">
        <f>COUNTIF($T$9:$AF$53,"З_ОсК_Ни")</f>
        <v>0</v>
      </c>
      <c r="N10" s="48">
        <v>3</v>
      </c>
      <c r="O10" s="48">
        <f t="shared" si="1"/>
        <v>6</v>
      </c>
      <c r="P10" s="50">
        <f t="shared" si="2"/>
        <v>0</v>
      </c>
      <c r="Q10" s="37">
        <v>1</v>
      </c>
      <c r="R10" s="38">
        <v>2</v>
      </c>
      <c r="S10" s="51" t="s">
        <v>41</v>
      </c>
      <c r="T10" s="52"/>
      <c r="U10" s="53"/>
      <c r="V10" s="52"/>
      <c r="W10" s="53"/>
      <c r="X10" s="52"/>
      <c r="Y10" s="53"/>
      <c r="Z10" s="52"/>
      <c r="AA10" s="53"/>
      <c r="AB10" s="52"/>
      <c r="AC10" s="53"/>
      <c r="AD10" s="54" t="s">
        <v>35</v>
      </c>
      <c r="AE10" s="55" t="s">
        <v>36</v>
      </c>
      <c r="AF10" s="56" t="s">
        <v>37</v>
      </c>
      <c r="AG10" s="55" t="s">
        <v>36</v>
      </c>
      <c r="AH10" s="57"/>
      <c r="AI10" s="45"/>
    </row>
    <row r="11" spans="1:36" ht="32.1" customHeight="1">
      <c r="A11" s="34" t="s">
        <v>13</v>
      </c>
      <c r="B11" s="58" t="s">
        <v>42</v>
      </c>
      <c r="C11" s="47" t="s">
        <v>43</v>
      </c>
      <c r="D11" s="48"/>
      <c r="E11" s="49">
        <v>11</v>
      </c>
      <c r="F11" s="50">
        <v>2</v>
      </c>
      <c r="G11" s="50" t="s">
        <v>44</v>
      </c>
      <c r="H11" s="48"/>
      <c r="I11" s="50">
        <f>F11+E11</f>
        <v>13</v>
      </c>
      <c r="J11" s="48">
        <f>COUNTIF($T$9:$AF$53,"Художня фотографія викл.Филь Л.М.")+COUNTIF($T$9:$AF$53,"Екзамен Художня фотографія 
викл.Филь Л.М.")</f>
        <v>7</v>
      </c>
      <c r="K11" s="48">
        <f>COUNTIF($T$9:$AF$53,"Ко_КоГр_Пя")</f>
        <v>0</v>
      </c>
      <c r="L11" s="48" t="str">
        <f t="shared" si="0"/>
        <v>_эз</v>
      </c>
      <c r="M11" s="48">
        <f>COUNTIF($T$9:$AF$53,"З_КоГр_Пя")</f>
        <v>0</v>
      </c>
      <c r="N11" s="48">
        <v>6</v>
      </c>
      <c r="O11" s="48">
        <f t="shared" si="1"/>
        <v>13</v>
      </c>
      <c r="P11" s="50">
        <f t="shared" si="2"/>
        <v>0</v>
      </c>
      <c r="Q11" s="37">
        <v>1</v>
      </c>
      <c r="R11" s="38">
        <v>3</v>
      </c>
      <c r="S11" s="51" t="s">
        <v>45</v>
      </c>
      <c r="T11" s="52"/>
      <c r="U11" s="53"/>
      <c r="V11" s="52"/>
      <c r="W11" s="53"/>
      <c r="X11" s="52"/>
      <c r="Y11" s="53"/>
      <c r="Z11" s="52"/>
      <c r="AA11" s="53"/>
      <c r="AB11" s="59" t="s">
        <v>46</v>
      </c>
      <c r="AC11" s="60" t="s">
        <v>47</v>
      </c>
      <c r="AD11" s="54" t="s">
        <v>35</v>
      </c>
      <c r="AE11" s="55" t="s">
        <v>36</v>
      </c>
      <c r="AF11" s="56" t="s">
        <v>37</v>
      </c>
      <c r="AG11" s="55" t="s">
        <v>36</v>
      </c>
      <c r="AH11" s="57"/>
      <c r="AI11" s="45"/>
    </row>
    <row r="12" spans="1:36" ht="32.1" customHeight="1">
      <c r="A12" s="34" t="s">
        <v>13</v>
      </c>
      <c r="B12" s="58" t="s">
        <v>48</v>
      </c>
      <c r="C12" s="58" t="s">
        <v>39</v>
      </c>
      <c r="D12" s="48"/>
      <c r="E12" s="49">
        <v>11</v>
      </c>
      <c r="F12" s="50">
        <v>2</v>
      </c>
      <c r="G12" s="50" t="s">
        <v>44</v>
      </c>
      <c r="H12" s="48"/>
      <c r="I12" s="50">
        <f t="shared" ref="I12:I18" si="3">E12+F12</f>
        <v>13</v>
      </c>
      <c r="J12" s="48">
        <f>COUNTIF($T$9:$AF$53,"Художній фотопортрет викл.Гончарук Н.П.")+COUNTIF($T$9:$AF$53,"Екзамен Художній фотопортрет викл.Гончарук Н.П.")</f>
        <v>5</v>
      </c>
      <c r="K12" s="48">
        <f>COUNTIF($T$9:$AF$53,"Ко_Кск_Шв")</f>
        <v>0</v>
      </c>
      <c r="L12" s="48" t="str">
        <f t="shared" si="0"/>
        <v>_эз</v>
      </c>
      <c r="M12" s="48">
        <f>COUNTIF($T$9:$AF$53,"З_Кск_Шв")</f>
        <v>0</v>
      </c>
      <c r="N12" s="48">
        <v>8</v>
      </c>
      <c r="O12" s="48">
        <f t="shared" si="1"/>
        <v>13</v>
      </c>
      <c r="P12" s="50">
        <f t="shared" si="2"/>
        <v>0</v>
      </c>
      <c r="Q12" s="37">
        <v>1</v>
      </c>
      <c r="R12" s="38">
        <v>4</v>
      </c>
      <c r="S12" s="51" t="s">
        <v>49</v>
      </c>
      <c r="T12" s="52"/>
      <c r="U12" s="53"/>
      <c r="V12" s="52"/>
      <c r="W12" s="53"/>
      <c r="X12" s="52"/>
      <c r="Y12" s="53"/>
      <c r="Z12" s="52"/>
      <c r="AA12" s="53"/>
      <c r="AB12" s="61"/>
      <c r="AC12" s="62"/>
      <c r="AD12" s="54" t="s">
        <v>35</v>
      </c>
      <c r="AE12" s="55" t="s">
        <v>36</v>
      </c>
      <c r="AF12" s="56" t="s">
        <v>37</v>
      </c>
      <c r="AG12" s="55" t="s">
        <v>36</v>
      </c>
      <c r="AH12" s="57"/>
      <c r="AI12" s="45"/>
    </row>
    <row r="13" spans="1:36" ht="32.1" customHeight="1">
      <c r="A13" s="34" t="s">
        <v>13</v>
      </c>
      <c r="B13" s="47" t="s">
        <v>50</v>
      </c>
      <c r="C13" s="47" t="s">
        <v>51</v>
      </c>
      <c r="D13" s="48"/>
      <c r="E13" s="49">
        <v>6</v>
      </c>
      <c r="F13" s="63">
        <v>2</v>
      </c>
      <c r="G13" s="49" t="s">
        <v>52</v>
      </c>
      <c r="H13" s="48"/>
      <c r="I13" s="50">
        <f t="shared" si="3"/>
        <v>8</v>
      </c>
      <c r="J13" s="48">
        <f>COUNTIF($T$9:$AG$53,"д/з Рисунок викл.
Борисенко П.М.")</f>
        <v>2</v>
      </c>
      <c r="K13" s="48">
        <f>COUNTIF($S$9:$AG$53,"Ко_иИ_По")</f>
        <v>0</v>
      </c>
      <c r="L13" s="48" t="str">
        <f t="shared" si="0"/>
        <v>_дз</v>
      </c>
      <c r="M13" s="48">
        <f>COUNTIF($S$9:$AG$53,"З_иИ_По")</f>
        <v>0</v>
      </c>
      <c r="N13" s="48">
        <v>6</v>
      </c>
      <c r="O13" s="48">
        <f t="shared" si="1"/>
        <v>8</v>
      </c>
      <c r="P13" s="50">
        <f t="shared" si="2"/>
        <v>0</v>
      </c>
      <c r="Q13" s="37">
        <v>1</v>
      </c>
      <c r="R13" s="38"/>
      <c r="S13" s="64" t="s">
        <v>53</v>
      </c>
      <c r="T13" s="65"/>
      <c r="U13" s="66"/>
      <c r="V13" s="67"/>
      <c r="W13" s="66"/>
      <c r="X13" s="65"/>
      <c r="Y13" s="66"/>
      <c r="Z13" s="65"/>
      <c r="AA13" s="66"/>
      <c r="AB13" s="67"/>
      <c r="AC13" s="66"/>
      <c r="AD13" s="65"/>
      <c r="AE13" s="66"/>
      <c r="AF13" s="65"/>
      <c r="AG13" s="66"/>
      <c r="AH13" s="57"/>
      <c r="AI13" s="45"/>
    </row>
    <row r="14" spans="1:36" ht="32.1" customHeight="1">
      <c r="A14" s="34" t="s">
        <v>13</v>
      </c>
      <c r="B14" s="47" t="s">
        <v>54</v>
      </c>
      <c r="C14" s="58" t="s">
        <v>55</v>
      </c>
      <c r="D14" s="48"/>
      <c r="E14" s="49">
        <v>6</v>
      </c>
      <c r="F14" s="49"/>
      <c r="G14" s="49" t="s">
        <v>52</v>
      </c>
      <c r="H14" s="49"/>
      <c r="I14" s="50">
        <f t="shared" si="3"/>
        <v>6</v>
      </c>
      <c r="J14" s="48">
        <f>COUNTIF($T$9:$AG$53,"Кольорознавство ст.викл.
Сержантова І.О.")+COUNTIF($T$9:$AG$53,"д/з Кольорознавство ст.викл.
Сержантова І.О.")</f>
        <v>2</v>
      </c>
      <c r="K14" s="49"/>
      <c r="L14" s="48" t="str">
        <f t="shared" si="0"/>
        <v>_дз</v>
      </c>
      <c r="M14" s="49"/>
      <c r="N14" s="49">
        <v>4</v>
      </c>
      <c r="O14" s="48">
        <f t="shared" si="1"/>
        <v>6</v>
      </c>
      <c r="P14" s="50">
        <f t="shared" si="2"/>
        <v>0</v>
      </c>
      <c r="Q14" s="37">
        <v>1</v>
      </c>
      <c r="R14" s="38">
        <v>5</v>
      </c>
      <c r="S14" s="51" t="s">
        <v>56</v>
      </c>
      <c r="T14" s="68"/>
      <c r="U14" s="69"/>
      <c r="V14" s="52"/>
      <c r="W14" s="53"/>
      <c r="X14" s="52"/>
      <c r="Y14" s="53"/>
      <c r="Z14" s="68"/>
      <c r="AA14" s="69"/>
      <c r="AB14" s="70" t="s">
        <v>57</v>
      </c>
      <c r="AC14" s="71" t="s">
        <v>58</v>
      </c>
      <c r="AD14" s="72" t="s">
        <v>59</v>
      </c>
      <c r="AE14" s="73" t="s">
        <v>36</v>
      </c>
      <c r="AF14" s="56" t="s">
        <v>37</v>
      </c>
      <c r="AG14" s="55" t="s">
        <v>36</v>
      </c>
      <c r="AH14" s="57"/>
      <c r="AI14" s="45"/>
      <c r="AJ14" s="1" t="s">
        <v>0</v>
      </c>
    </row>
    <row r="15" spans="1:36" ht="32.1" customHeight="1">
      <c r="A15" s="34" t="s">
        <v>13</v>
      </c>
      <c r="B15" s="58" t="s">
        <v>60</v>
      </c>
      <c r="C15" s="58" t="s">
        <v>61</v>
      </c>
      <c r="D15" s="48"/>
      <c r="E15" s="49">
        <v>6</v>
      </c>
      <c r="F15" s="50">
        <v>2</v>
      </c>
      <c r="G15" s="50" t="s">
        <v>62</v>
      </c>
      <c r="H15" s="48"/>
      <c r="I15" s="50">
        <f t="shared" si="3"/>
        <v>8</v>
      </c>
      <c r="J15" s="48">
        <f>COUNTIF($T$9:$AI$54,"Мистецтво телеоператора викл.Поспєлов С.В.")+COUNTIF($T$9:$AI$54,"к/р Мистецтво телеоператора викл.Поспєлов С.В.")</f>
        <v>6</v>
      </c>
      <c r="K15" s="48">
        <f>COUNTIF($T$9:$AF$53,"Ко_КоО_Бу")</f>
        <v>0</v>
      </c>
      <c r="L15" s="48" t="str">
        <f t="shared" si="0"/>
        <v>_кр</v>
      </c>
      <c r="M15" s="48">
        <f>COUNTIF($T$9:$AF$53,"З_КоО_Бу")</f>
        <v>0</v>
      </c>
      <c r="N15" s="48">
        <v>2</v>
      </c>
      <c r="O15" s="48">
        <f t="shared" si="1"/>
        <v>8</v>
      </c>
      <c r="P15" s="50">
        <f t="shared" si="2"/>
        <v>0</v>
      </c>
      <c r="Q15" s="37">
        <v>1</v>
      </c>
      <c r="R15" s="38">
        <v>6</v>
      </c>
      <c r="S15" s="51" t="s">
        <v>63</v>
      </c>
      <c r="T15" s="68"/>
      <c r="U15" s="69"/>
      <c r="V15" s="52"/>
      <c r="W15" s="53"/>
      <c r="X15" s="52"/>
      <c r="Y15" s="53"/>
      <c r="Z15" s="68"/>
      <c r="AA15" s="69"/>
      <c r="AB15" s="74"/>
      <c r="AC15" s="75"/>
      <c r="AD15" s="72" t="s">
        <v>59</v>
      </c>
      <c r="AE15" s="73" t="s">
        <v>36</v>
      </c>
      <c r="AF15" s="76" t="s">
        <v>64</v>
      </c>
      <c r="AG15" s="73" t="s">
        <v>36</v>
      </c>
      <c r="AH15" s="57"/>
      <c r="AI15" s="45"/>
    </row>
    <row r="16" spans="1:36" ht="32.1" customHeight="1">
      <c r="A16" s="34" t="s">
        <v>13</v>
      </c>
      <c r="B16" s="47" t="s">
        <v>65</v>
      </c>
      <c r="C16" s="47" t="s">
        <v>66</v>
      </c>
      <c r="D16" s="48"/>
      <c r="E16" s="49">
        <v>6</v>
      </c>
      <c r="F16" s="50"/>
      <c r="G16" s="50"/>
      <c r="H16" s="48"/>
      <c r="I16" s="50">
        <f t="shared" si="3"/>
        <v>6</v>
      </c>
      <c r="J16" s="48">
        <f>COUNTIF($T$9:$AG$54,"Історія зарубіжного мистецтва доц.Покладов О.А.")</f>
        <v>2</v>
      </c>
      <c r="K16" s="48"/>
      <c r="L16" s="48" t="str">
        <f>CONCATENATE(D16,"_",G16)</f>
        <v>_</v>
      </c>
      <c r="M16" s="48"/>
      <c r="N16" s="48">
        <v>4</v>
      </c>
      <c r="O16" s="48">
        <f t="shared" si="1"/>
        <v>6</v>
      </c>
      <c r="P16" s="50">
        <f t="shared" si="2"/>
        <v>0</v>
      </c>
      <c r="Q16" s="37">
        <v>1</v>
      </c>
      <c r="R16" s="38">
        <v>7</v>
      </c>
      <c r="S16" s="51" t="s">
        <v>67</v>
      </c>
      <c r="T16" s="52"/>
      <c r="U16" s="53"/>
      <c r="V16" s="52"/>
      <c r="W16" s="53"/>
      <c r="X16" s="52"/>
      <c r="Y16" s="53"/>
      <c r="Z16" s="77"/>
      <c r="AA16" s="53"/>
      <c r="AB16" s="70" t="s">
        <v>57</v>
      </c>
      <c r="AC16" s="71" t="s">
        <v>58</v>
      </c>
      <c r="AD16" s="52"/>
      <c r="AE16" s="53"/>
      <c r="AF16" s="76" t="s">
        <v>64</v>
      </c>
      <c r="AG16" s="73" t="s">
        <v>36</v>
      </c>
      <c r="AH16" s="57"/>
      <c r="AI16" s="45"/>
    </row>
    <row r="17" spans="1:38" ht="32.1" customHeight="1">
      <c r="A17" s="34" t="s">
        <v>13</v>
      </c>
      <c r="B17" s="47" t="s">
        <v>68</v>
      </c>
      <c r="C17" s="47" t="s">
        <v>66</v>
      </c>
      <c r="D17" s="48"/>
      <c r="E17" s="49">
        <v>3</v>
      </c>
      <c r="F17" s="50"/>
      <c r="G17" s="50"/>
      <c r="H17" s="48"/>
      <c r="I17" s="50">
        <f t="shared" si="3"/>
        <v>3</v>
      </c>
      <c r="J17" s="48">
        <f>COUNTIF($T$9:$AG$54,"Історія українського мистецтва доц.Покладов О.А.")</f>
        <v>2</v>
      </c>
      <c r="K17" s="48"/>
      <c r="L17" s="48" t="str">
        <f>CONCATENATE(D17,"_",G17)</f>
        <v>_</v>
      </c>
      <c r="M17" s="48"/>
      <c r="N17" s="48">
        <v>4</v>
      </c>
      <c r="O17" s="48">
        <f t="shared" si="1"/>
        <v>6</v>
      </c>
      <c r="P17" s="50">
        <f t="shared" si="2"/>
        <v>3</v>
      </c>
      <c r="Q17" s="37">
        <v>1</v>
      </c>
      <c r="R17" s="38">
        <v>8</v>
      </c>
      <c r="S17" s="51" t="s">
        <v>69</v>
      </c>
      <c r="T17" s="52"/>
      <c r="U17" s="53"/>
      <c r="V17" s="52"/>
      <c r="W17" s="53"/>
      <c r="X17" s="52"/>
      <c r="Y17" s="53"/>
      <c r="Z17" s="77"/>
      <c r="AA17" s="53"/>
      <c r="AB17" s="74"/>
      <c r="AC17" s="75"/>
      <c r="AD17" s="52"/>
      <c r="AE17" s="53"/>
      <c r="AF17" s="78"/>
      <c r="AG17" s="79"/>
      <c r="AH17" s="57"/>
      <c r="AI17" s="45"/>
    </row>
    <row r="18" spans="1:38" ht="32.1" customHeight="1">
      <c r="A18" s="34" t="s">
        <v>13</v>
      </c>
      <c r="B18" s="47" t="s">
        <v>70</v>
      </c>
      <c r="C18" s="58" t="s">
        <v>71</v>
      </c>
      <c r="D18" s="48"/>
      <c r="E18" s="49">
        <v>3</v>
      </c>
      <c r="F18" s="50">
        <v>2</v>
      </c>
      <c r="G18" s="50" t="s">
        <v>44</v>
      </c>
      <c r="H18" s="48"/>
      <c r="I18" s="50">
        <f t="shared" si="3"/>
        <v>5</v>
      </c>
      <c r="J18" s="48">
        <f>COUNTIF($T$9:$AI$54,"Шрифт ст.викл.Закорецька А.М.")+COUNTIF($T$9:$AI$54,"Екзамен Шрифт ст.викл.Закорецька А.М.")</f>
        <v>3</v>
      </c>
      <c r="K18" s="48"/>
      <c r="L18" s="48" t="str">
        <f>CONCATENATE(D18,"_",G18)</f>
        <v>_эз</v>
      </c>
      <c r="M18" s="48"/>
      <c r="N18" s="48">
        <v>2</v>
      </c>
      <c r="O18" s="48">
        <f>N18+J18</f>
        <v>5</v>
      </c>
      <c r="P18" s="50">
        <f>O18-I18</f>
        <v>0</v>
      </c>
      <c r="Q18" s="37">
        <v>1</v>
      </c>
      <c r="R18" s="38">
        <v>9</v>
      </c>
      <c r="S18" s="51" t="s">
        <v>72</v>
      </c>
      <c r="T18" s="52"/>
      <c r="U18" s="53"/>
      <c r="V18" s="52"/>
      <c r="W18" s="53"/>
      <c r="X18" s="80"/>
      <c r="Y18" s="80"/>
      <c r="Z18" s="77"/>
      <c r="AA18" s="53"/>
      <c r="AB18" s="81" t="s">
        <v>73</v>
      </c>
      <c r="AC18" s="71" t="s">
        <v>58</v>
      </c>
      <c r="AD18" s="80"/>
      <c r="AE18" s="80"/>
      <c r="AF18" s="80"/>
      <c r="AG18" s="80"/>
      <c r="AH18" s="57"/>
      <c r="AI18" s="45"/>
    </row>
    <row r="19" spans="1:38" ht="32.1" customHeight="1">
      <c r="A19" s="34" t="s">
        <v>13</v>
      </c>
      <c r="B19" s="47"/>
      <c r="C19" s="47"/>
      <c r="D19" s="48"/>
      <c r="E19" s="49"/>
      <c r="F19" s="50"/>
      <c r="G19" s="50"/>
      <c r="H19" s="48"/>
      <c r="I19" s="50"/>
      <c r="J19" s="48"/>
      <c r="K19" s="48"/>
      <c r="L19" s="48"/>
      <c r="M19" s="48"/>
      <c r="N19" s="48"/>
      <c r="O19" s="48"/>
      <c r="P19" s="50"/>
      <c r="Q19" s="37"/>
      <c r="R19" s="38">
        <v>10</v>
      </c>
      <c r="S19" s="51" t="s">
        <v>74</v>
      </c>
      <c r="T19" s="52"/>
      <c r="U19" s="53"/>
      <c r="V19" s="52"/>
      <c r="W19" s="53"/>
      <c r="X19" s="80"/>
      <c r="Y19" s="80"/>
      <c r="Z19" s="77"/>
      <c r="AA19" s="53"/>
      <c r="AB19" s="82"/>
      <c r="AC19" s="75"/>
      <c r="AD19" s="80"/>
      <c r="AE19" s="80"/>
      <c r="AF19" s="52"/>
      <c r="AG19" s="79"/>
      <c r="AH19" s="57"/>
      <c r="AI19" s="45"/>
      <c r="AJ19" s="1" t="s">
        <v>0</v>
      </c>
      <c r="AL19" s="1" t="s">
        <v>0</v>
      </c>
    </row>
    <row r="20" spans="1:38" ht="32.1" customHeight="1">
      <c r="A20" s="34" t="s">
        <v>13</v>
      </c>
      <c r="B20" s="47"/>
      <c r="C20" s="47"/>
      <c r="D20" s="48"/>
      <c r="E20" s="49"/>
      <c r="F20" s="50"/>
      <c r="G20" s="50"/>
      <c r="H20" s="48"/>
      <c r="I20" s="50"/>
      <c r="J20" s="48"/>
      <c r="K20" s="48"/>
      <c r="L20" s="48"/>
      <c r="M20" s="48"/>
      <c r="N20" s="48"/>
      <c r="O20" s="48"/>
      <c r="P20" s="50"/>
      <c r="Q20" s="37"/>
      <c r="R20" s="38">
        <v>11</v>
      </c>
      <c r="S20" s="83" t="s">
        <v>75</v>
      </c>
      <c r="T20" s="52"/>
      <c r="U20" s="79"/>
      <c r="V20" s="52"/>
      <c r="W20" s="79"/>
      <c r="X20" s="80"/>
      <c r="Y20" s="80"/>
      <c r="Z20" s="52"/>
      <c r="AA20" s="79"/>
      <c r="AB20" s="81" t="s">
        <v>73</v>
      </c>
      <c r="AC20" s="71" t="s">
        <v>58</v>
      </c>
      <c r="AD20" s="80"/>
      <c r="AE20" s="80"/>
      <c r="AF20" s="52"/>
      <c r="AG20" s="79"/>
      <c r="AH20" s="57"/>
      <c r="AI20" s="45"/>
    </row>
    <row r="21" spans="1:38" ht="32.1" customHeight="1">
      <c r="A21" s="34" t="s">
        <v>13</v>
      </c>
      <c r="B21" s="47"/>
      <c r="C21" s="47"/>
      <c r="D21" s="48"/>
      <c r="E21" s="49"/>
      <c r="F21" s="50"/>
      <c r="G21" s="50"/>
      <c r="H21" s="48"/>
      <c r="I21" s="50"/>
      <c r="J21" s="48"/>
      <c r="K21" s="48"/>
      <c r="L21" s="48"/>
      <c r="M21" s="48"/>
      <c r="N21" s="48"/>
      <c r="O21" s="48"/>
      <c r="P21" s="50"/>
      <c r="Q21" s="37"/>
      <c r="R21" s="38">
        <v>12</v>
      </c>
      <c r="S21" s="83" t="s">
        <v>76</v>
      </c>
      <c r="T21" s="52"/>
      <c r="U21" s="80"/>
      <c r="V21" s="52"/>
      <c r="W21" s="80"/>
      <c r="X21" s="80"/>
      <c r="Y21" s="80"/>
      <c r="Z21" s="52"/>
      <c r="AA21" s="80"/>
      <c r="AB21" s="82"/>
      <c r="AC21" s="75"/>
      <c r="AD21" s="80"/>
      <c r="AE21" s="80"/>
      <c r="AF21" s="52"/>
      <c r="AG21" s="79"/>
      <c r="AH21" s="57"/>
      <c r="AI21" s="45"/>
      <c r="AJ21" s="1" t="s">
        <v>0</v>
      </c>
    </row>
    <row r="22" spans="1:38" ht="32.1" customHeight="1">
      <c r="A22" s="34" t="s">
        <v>13</v>
      </c>
      <c r="B22" s="84" t="s">
        <v>77</v>
      </c>
      <c r="C22" s="84"/>
      <c r="D22" s="49"/>
      <c r="E22" s="49">
        <f t="shared" ref="E22:P22" si="4">SUM(E10:E21)</f>
        <v>58</v>
      </c>
      <c r="F22" s="49">
        <f t="shared" si="4"/>
        <v>10</v>
      </c>
      <c r="G22" s="49">
        <f t="shared" si="4"/>
        <v>0</v>
      </c>
      <c r="H22" s="49">
        <f t="shared" si="4"/>
        <v>0</v>
      </c>
      <c r="I22" s="49">
        <f t="shared" si="4"/>
        <v>68</v>
      </c>
      <c r="J22" s="49">
        <f t="shared" si="4"/>
        <v>32</v>
      </c>
      <c r="K22" s="49">
        <f t="shared" si="4"/>
        <v>0</v>
      </c>
      <c r="L22" s="49">
        <f t="shared" si="4"/>
        <v>0</v>
      </c>
      <c r="M22" s="49">
        <f t="shared" si="4"/>
        <v>0</v>
      </c>
      <c r="N22" s="49">
        <f t="shared" si="4"/>
        <v>39</v>
      </c>
      <c r="O22" s="49">
        <f t="shared" si="4"/>
        <v>71</v>
      </c>
      <c r="P22" s="50">
        <f t="shared" si="4"/>
        <v>3</v>
      </c>
      <c r="Q22" s="37"/>
      <c r="R22" s="38">
        <v>13</v>
      </c>
      <c r="S22" s="83" t="s">
        <v>78</v>
      </c>
      <c r="T22" s="52"/>
      <c r="U22" s="79"/>
      <c r="V22" s="52"/>
      <c r="W22" s="79"/>
      <c r="X22" s="85"/>
      <c r="Y22" s="80"/>
      <c r="Z22" s="52"/>
      <c r="AA22" s="79"/>
      <c r="AB22" s="52"/>
      <c r="AC22" s="79"/>
      <c r="AD22" s="85"/>
      <c r="AE22" s="80"/>
      <c r="AF22" s="52"/>
      <c r="AG22" s="79"/>
      <c r="AH22" s="57"/>
      <c r="AI22" s="45"/>
    </row>
    <row r="23" spans="1:38" ht="32.1" customHeight="1">
      <c r="A23" s="34" t="s">
        <v>13</v>
      </c>
      <c r="B23" s="86"/>
      <c r="C23" s="86"/>
      <c r="D23" s="87"/>
      <c r="E23" s="87"/>
      <c r="F23" s="87"/>
      <c r="G23" s="87"/>
      <c r="H23" s="87"/>
      <c r="I23" s="49"/>
      <c r="J23" s="48">
        <f>COUNTIF($T$9:$AF$61,"оэ_ба")+COUNTIF($T$9:$AF$61,"оэ_ба")</f>
        <v>0</v>
      </c>
      <c r="K23" s="49"/>
      <c r="L23" s="49"/>
      <c r="M23" s="49"/>
      <c r="N23" s="49"/>
      <c r="O23" s="88"/>
      <c r="P23" s="50"/>
      <c r="Q23" s="37"/>
      <c r="R23" s="38">
        <v>14</v>
      </c>
      <c r="S23" s="83" t="s">
        <v>79</v>
      </c>
      <c r="T23" s="52"/>
      <c r="U23" s="80"/>
      <c r="V23" s="52"/>
      <c r="W23" s="80"/>
      <c r="X23" s="89"/>
      <c r="Y23" s="89"/>
      <c r="Z23" s="52"/>
      <c r="AA23" s="80"/>
      <c r="AB23" s="52"/>
      <c r="AC23" s="80"/>
      <c r="AD23" s="89"/>
      <c r="AE23" s="89"/>
      <c r="AF23" s="52"/>
      <c r="AG23" s="79"/>
      <c r="AH23" s="57"/>
      <c r="AI23" s="45"/>
      <c r="AK23" s="1" t="s">
        <v>0</v>
      </c>
    </row>
    <row r="24" spans="1:38" ht="32.1" customHeight="1">
      <c r="A24" s="34" t="s">
        <v>13</v>
      </c>
      <c r="B24" s="58"/>
      <c r="C24" s="58"/>
      <c r="D24" s="48"/>
      <c r="E24" s="50"/>
      <c r="F24" s="50"/>
      <c r="G24" s="50"/>
      <c r="H24" s="48"/>
      <c r="I24" s="49"/>
      <c r="J24" s="48">
        <f>COUNTIF($T$9:$AF$61,"оэ_ба")+COUNTIF($T$9:$AF$61,"оэ_ба")</f>
        <v>0</v>
      </c>
      <c r="K24" s="49"/>
      <c r="L24" s="49"/>
      <c r="M24" s="49"/>
      <c r="N24" s="49"/>
      <c r="O24" s="88"/>
      <c r="P24" s="50"/>
      <c r="Q24" s="37"/>
      <c r="R24" s="38"/>
      <c r="S24" s="39"/>
      <c r="T24" s="43" t="s">
        <v>80</v>
      </c>
      <c r="U24" s="42" t="s">
        <v>29</v>
      </c>
      <c r="V24" s="43" t="s">
        <v>81</v>
      </c>
      <c r="W24" s="42" t="s">
        <v>29</v>
      </c>
      <c r="X24" s="43" t="s">
        <v>82</v>
      </c>
      <c r="Y24" s="42" t="s">
        <v>29</v>
      </c>
      <c r="Z24" s="42" t="s">
        <v>83</v>
      </c>
      <c r="AA24" s="42" t="s">
        <v>29</v>
      </c>
      <c r="AB24" s="42" t="s">
        <v>84</v>
      </c>
      <c r="AC24" s="42" t="s">
        <v>29</v>
      </c>
      <c r="AD24" s="41"/>
      <c r="AE24" s="40"/>
      <c r="AF24" s="41"/>
      <c r="AG24" s="40"/>
      <c r="AH24" s="44"/>
      <c r="AI24" s="45"/>
      <c r="AJ24" s="1" t="s">
        <v>0</v>
      </c>
    </row>
    <row r="25" spans="1:38" ht="32.1" customHeight="1">
      <c r="A25" s="34" t="s">
        <v>13</v>
      </c>
      <c r="B25" s="84" t="s">
        <v>85</v>
      </c>
      <c r="C25" s="34" t="s">
        <v>86</v>
      </c>
      <c r="D25" s="48" t="s">
        <v>87</v>
      </c>
      <c r="E25" s="49"/>
      <c r="F25" s="50">
        <v>2</v>
      </c>
      <c r="G25" s="50" t="s">
        <v>44</v>
      </c>
      <c r="H25" s="49"/>
      <c r="I25" s="49"/>
      <c r="J25" s="48">
        <f>COUNTIF($T$9:$AF$61,"оэ_ба")+COUNTIF($T$9:$AF$61,"оэ_ба")</f>
        <v>0</v>
      </c>
      <c r="K25" s="49"/>
      <c r="L25" s="49"/>
      <c r="M25" s="49"/>
      <c r="N25" s="49"/>
      <c r="O25" s="88"/>
      <c r="P25" s="50"/>
      <c r="Q25" s="90"/>
      <c r="R25" s="38">
        <v>1</v>
      </c>
      <c r="S25" s="51" t="s">
        <v>34</v>
      </c>
      <c r="T25" s="81" t="s">
        <v>88</v>
      </c>
      <c r="U25" s="71" t="s">
        <v>58</v>
      </c>
      <c r="V25" s="91" t="s">
        <v>89</v>
      </c>
      <c r="W25" s="92" t="s">
        <v>90</v>
      </c>
      <c r="X25" s="56"/>
      <c r="Y25" s="79"/>
      <c r="Z25" s="93"/>
      <c r="AA25" s="79"/>
      <c r="AB25" s="94" t="s">
        <v>91</v>
      </c>
      <c r="AC25" s="79" t="s">
        <v>92</v>
      </c>
      <c r="AD25" s="80"/>
      <c r="AE25" s="80"/>
      <c r="AF25" s="89"/>
      <c r="AG25" s="89"/>
      <c r="AH25" s="95"/>
      <c r="AI25" s="45"/>
    </row>
    <row r="26" spans="1:38" ht="32.1" customHeight="1">
      <c r="A26" s="34" t="s">
        <v>13</v>
      </c>
      <c r="B26" s="58" t="s">
        <v>93</v>
      </c>
      <c r="C26" s="58" t="s">
        <v>94</v>
      </c>
      <c r="D26" s="48" t="s">
        <v>95</v>
      </c>
      <c r="E26" s="50">
        <v>12</v>
      </c>
      <c r="F26" s="50"/>
      <c r="G26" s="50"/>
      <c r="H26" s="49"/>
      <c r="I26" s="49"/>
      <c r="J26" s="48">
        <v>0</v>
      </c>
      <c r="K26" s="48"/>
      <c r="L26" s="48"/>
      <c r="M26" s="48"/>
      <c r="N26" s="48"/>
      <c r="O26" s="96"/>
      <c r="P26" s="50"/>
      <c r="Q26" s="90"/>
      <c r="R26" s="38">
        <v>2</v>
      </c>
      <c r="S26" s="51" t="s">
        <v>41</v>
      </c>
      <c r="T26" s="82"/>
      <c r="U26" s="75"/>
      <c r="V26" s="91" t="s">
        <v>89</v>
      </c>
      <c r="W26" s="92" t="s">
        <v>90</v>
      </c>
      <c r="X26" s="79"/>
      <c r="Y26" s="79"/>
      <c r="Z26" s="97" t="s">
        <v>96</v>
      </c>
      <c r="AA26" s="98" t="s">
        <v>97</v>
      </c>
      <c r="AB26" s="94" t="s">
        <v>91</v>
      </c>
      <c r="AC26" s="79" t="s">
        <v>92</v>
      </c>
      <c r="AD26" s="80"/>
      <c r="AE26" s="80"/>
      <c r="AF26" s="89"/>
      <c r="AG26" s="89"/>
      <c r="AH26" s="95"/>
      <c r="AI26" s="45"/>
    </row>
    <row r="27" spans="1:38" ht="32.1" customHeight="1">
      <c r="A27" s="34" t="s">
        <v>13</v>
      </c>
      <c r="B27" s="84" t="s">
        <v>98</v>
      </c>
      <c r="C27" s="84" t="s">
        <v>99</v>
      </c>
      <c r="D27" s="99" t="s">
        <v>100</v>
      </c>
      <c r="E27" s="49">
        <v>12</v>
      </c>
      <c r="F27" s="49"/>
      <c r="G27" s="49"/>
      <c r="H27" s="49"/>
      <c r="I27" s="49"/>
      <c r="J27" s="48">
        <v>0</v>
      </c>
      <c r="K27" s="48"/>
      <c r="L27" s="48"/>
      <c r="M27" s="48"/>
      <c r="N27" s="48"/>
      <c r="O27" s="96"/>
      <c r="P27" s="50"/>
      <c r="Q27" s="90"/>
      <c r="R27" s="38">
        <v>3</v>
      </c>
      <c r="S27" s="51" t="s">
        <v>45</v>
      </c>
      <c r="T27" s="81" t="s">
        <v>88</v>
      </c>
      <c r="U27" s="71" t="s">
        <v>58</v>
      </c>
      <c r="V27" s="100" t="s">
        <v>101</v>
      </c>
      <c r="W27" s="92" t="s">
        <v>102</v>
      </c>
      <c r="X27" s="101" t="s">
        <v>103</v>
      </c>
      <c r="Y27" s="60" t="s">
        <v>104</v>
      </c>
      <c r="Z27" s="102" t="s">
        <v>105</v>
      </c>
      <c r="AA27" s="103" t="s">
        <v>97</v>
      </c>
      <c r="AB27" s="94" t="s">
        <v>106</v>
      </c>
      <c r="AC27" s="79" t="s">
        <v>92</v>
      </c>
      <c r="AD27" s="80"/>
      <c r="AE27" s="80"/>
      <c r="AF27" s="89"/>
      <c r="AG27" s="89"/>
      <c r="AH27" s="95"/>
      <c r="AI27" s="45"/>
    </row>
    <row r="28" spans="1:38" ht="32.1" customHeight="1">
      <c r="A28" s="34" t="s">
        <v>13</v>
      </c>
      <c r="B28" s="58" t="s">
        <v>107</v>
      </c>
      <c r="C28" s="58" t="s">
        <v>108</v>
      </c>
      <c r="D28" s="48" t="s">
        <v>109</v>
      </c>
      <c r="E28" s="50"/>
      <c r="F28" s="50"/>
      <c r="G28" s="50"/>
      <c r="H28" s="49"/>
      <c r="I28" s="49"/>
      <c r="J28" s="48">
        <f>COUNTIF($T$9:$AF$61,"ум_ещ")</f>
        <v>0</v>
      </c>
      <c r="K28" s="49"/>
      <c r="L28" s="49"/>
      <c r="M28" s="49"/>
      <c r="N28" s="49"/>
      <c r="O28" s="88"/>
      <c r="P28" s="50"/>
      <c r="Q28" s="90"/>
      <c r="R28" s="38">
        <v>4</v>
      </c>
      <c r="S28" s="51" t="s">
        <v>49</v>
      </c>
      <c r="T28" s="82"/>
      <c r="U28" s="75"/>
      <c r="V28" s="100" t="s">
        <v>101</v>
      </c>
      <c r="W28" s="92" t="s">
        <v>102</v>
      </c>
      <c r="X28" s="104"/>
      <c r="Y28" s="62"/>
      <c r="Z28" s="102" t="s">
        <v>105</v>
      </c>
      <c r="AA28" s="103" t="s">
        <v>97</v>
      </c>
      <c r="AB28" s="94" t="s">
        <v>106</v>
      </c>
      <c r="AC28" s="79" t="s">
        <v>92</v>
      </c>
      <c r="AD28" s="80"/>
      <c r="AE28" s="80"/>
      <c r="AF28" s="89"/>
      <c r="AG28" s="89"/>
      <c r="AH28" s="95"/>
      <c r="AI28" s="45"/>
      <c r="AK28" s="1" t="s">
        <v>0</v>
      </c>
    </row>
    <row r="29" spans="1:38" ht="32.1" customHeight="1">
      <c r="A29" s="34" t="s">
        <v>13</v>
      </c>
      <c r="B29" s="58" t="s">
        <v>110</v>
      </c>
      <c r="C29" s="58"/>
      <c r="D29" s="48"/>
      <c r="E29" s="50"/>
      <c r="F29" s="50"/>
      <c r="G29" s="50" t="s">
        <v>40</v>
      </c>
      <c r="H29" s="48"/>
      <c r="I29" s="50"/>
      <c r="J29" s="48">
        <f>COUNTIF($T$9:$AF$61,"анг_кр")</f>
        <v>0</v>
      </c>
      <c r="K29" s="48"/>
      <c r="L29" s="48"/>
      <c r="M29" s="48"/>
      <c r="N29" s="48"/>
      <c r="O29" s="96"/>
      <c r="P29" s="50"/>
      <c r="Q29" s="90"/>
      <c r="R29" s="38">
        <v>5</v>
      </c>
      <c r="S29" s="64" t="s">
        <v>53</v>
      </c>
      <c r="T29" s="40"/>
      <c r="U29" s="40"/>
      <c r="V29" s="40"/>
      <c r="W29" s="40"/>
      <c r="X29" s="41"/>
      <c r="Y29" s="40"/>
      <c r="Z29" s="41"/>
      <c r="AA29" s="40"/>
      <c r="AB29" s="40"/>
      <c r="AC29" s="40"/>
      <c r="AD29" s="41"/>
      <c r="AE29" s="40"/>
      <c r="AF29" s="41"/>
      <c r="AG29" s="40"/>
      <c r="AH29" s="95"/>
      <c r="AI29" s="45"/>
    </row>
    <row r="30" spans="1:38" ht="32.1" customHeight="1">
      <c r="A30" s="34" t="s">
        <v>13</v>
      </c>
      <c r="B30" s="58" t="s">
        <v>111</v>
      </c>
      <c r="C30" s="58"/>
      <c r="D30" s="48"/>
      <c r="E30" s="50"/>
      <c r="F30" s="50"/>
      <c r="G30" s="50"/>
      <c r="H30" s="48"/>
      <c r="I30" s="50"/>
      <c r="J30" s="48">
        <f>COUNTIF($T$9:$AF$61,"тех_ску")</f>
        <v>0</v>
      </c>
      <c r="K30" s="49"/>
      <c r="L30" s="49"/>
      <c r="M30" s="49"/>
      <c r="N30" s="49"/>
      <c r="O30" s="88"/>
      <c r="P30" s="50"/>
      <c r="Q30" s="90"/>
      <c r="R30" s="38">
        <v>6</v>
      </c>
      <c r="S30" s="51" t="s">
        <v>56</v>
      </c>
      <c r="T30" s="105" t="s">
        <v>112</v>
      </c>
      <c r="U30" s="106" t="s">
        <v>113</v>
      </c>
      <c r="V30" s="107"/>
      <c r="W30" s="107"/>
      <c r="X30" s="108" t="s">
        <v>114</v>
      </c>
      <c r="Y30" s="109" t="s">
        <v>115</v>
      </c>
      <c r="Z30" s="110" t="s">
        <v>116</v>
      </c>
      <c r="AA30" s="109" t="s">
        <v>115</v>
      </c>
      <c r="AB30" s="54" t="s">
        <v>117</v>
      </c>
      <c r="AC30" s="79" t="s">
        <v>97</v>
      </c>
      <c r="AD30" s="52"/>
      <c r="AE30" s="79"/>
      <c r="AF30" s="52"/>
      <c r="AG30" s="79"/>
      <c r="AH30" s="95"/>
      <c r="AI30" s="45"/>
    </row>
    <row r="31" spans="1:38" ht="32.1" customHeight="1">
      <c r="A31" s="34" t="s">
        <v>13</v>
      </c>
      <c r="B31" s="111"/>
      <c r="C31" s="111"/>
      <c r="D31" s="48"/>
      <c r="E31" s="50"/>
      <c r="F31" s="50"/>
      <c r="G31" s="50"/>
      <c r="H31" s="48"/>
      <c r="I31" s="50"/>
      <c r="J31" s="48">
        <v>0</v>
      </c>
      <c r="K31" s="48"/>
      <c r="L31" s="48"/>
      <c r="M31" s="48" t="s">
        <v>0</v>
      </c>
      <c r="N31" s="48"/>
      <c r="O31" s="96"/>
      <c r="P31" s="50"/>
      <c r="Q31" s="90"/>
      <c r="R31" s="38">
        <v>7</v>
      </c>
      <c r="S31" s="51" t="s">
        <v>63</v>
      </c>
      <c r="T31" s="112"/>
      <c r="U31" s="113"/>
      <c r="V31" s="107"/>
      <c r="W31" s="107"/>
      <c r="X31" s="108" t="s">
        <v>114</v>
      </c>
      <c r="Y31" s="109" t="s">
        <v>115</v>
      </c>
      <c r="Z31" s="114" t="s">
        <v>118</v>
      </c>
      <c r="AA31" s="115" t="s">
        <v>115</v>
      </c>
      <c r="AB31" s="54" t="s">
        <v>117</v>
      </c>
      <c r="AC31" s="79" t="s">
        <v>97</v>
      </c>
      <c r="AD31" s="52"/>
      <c r="AE31" s="79"/>
      <c r="AF31" s="52"/>
      <c r="AG31" s="79"/>
      <c r="AH31" s="95"/>
      <c r="AI31" s="45"/>
    </row>
    <row r="32" spans="1:38" ht="31.5" customHeight="1">
      <c r="A32" s="34" t="s">
        <v>13</v>
      </c>
      <c r="B32" s="111"/>
      <c r="C32" s="111"/>
      <c r="D32" s="48"/>
      <c r="E32" s="50"/>
      <c r="F32" s="50"/>
      <c r="G32" s="50"/>
      <c r="H32" s="48"/>
      <c r="I32" s="50"/>
      <c r="J32" s="48"/>
      <c r="K32" s="48"/>
      <c r="L32" s="48"/>
      <c r="M32" s="48"/>
      <c r="N32" s="48"/>
      <c r="O32" s="96"/>
      <c r="P32" s="50"/>
      <c r="Q32" s="90"/>
      <c r="R32" s="38">
        <v>8</v>
      </c>
      <c r="S32" s="51" t="s">
        <v>67</v>
      </c>
      <c r="T32" s="81" t="s">
        <v>119</v>
      </c>
      <c r="U32" s="116" t="s">
        <v>120</v>
      </c>
      <c r="V32" s="107"/>
      <c r="W32" s="107"/>
      <c r="X32" s="108" t="s">
        <v>114</v>
      </c>
      <c r="Y32" s="109" t="s">
        <v>115</v>
      </c>
      <c r="Z32" s="114" t="s">
        <v>118</v>
      </c>
      <c r="AA32" s="115" t="s">
        <v>115</v>
      </c>
      <c r="AB32" s="78"/>
      <c r="AC32" s="79"/>
      <c r="AD32" s="52"/>
      <c r="AE32" s="79"/>
      <c r="AF32" s="52"/>
      <c r="AG32" s="79"/>
      <c r="AH32" s="95"/>
      <c r="AI32" s="45"/>
      <c r="AJ32" s="1" t="s">
        <v>0</v>
      </c>
    </row>
    <row r="33" spans="1:38" ht="32.1" customHeight="1">
      <c r="A33" s="34" t="s">
        <v>13</v>
      </c>
      <c r="B33" s="84"/>
      <c r="C33" s="34"/>
      <c r="D33" s="48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88"/>
      <c r="P33" s="50"/>
      <c r="Q33" s="90"/>
      <c r="R33" s="38">
        <v>9</v>
      </c>
      <c r="S33" s="51" t="s">
        <v>69</v>
      </c>
      <c r="T33" s="82"/>
      <c r="U33" s="117"/>
      <c r="V33" s="107"/>
      <c r="W33" s="107"/>
      <c r="X33" s="108" t="s">
        <v>121</v>
      </c>
      <c r="Y33" s="109" t="s">
        <v>115</v>
      </c>
      <c r="Z33" s="78"/>
      <c r="AA33" s="78"/>
      <c r="AB33" s="78"/>
      <c r="AC33" s="79"/>
      <c r="AD33" s="52"/>
      <c r="AE33" s="79"/>
      <c r="AF33" s="52"/>
      <c r="AG33" s="79"/>
      <c r="AH33" s="95"/>
      <c r="AI33" s="45"/>
      <c r="AJ33" s="1" t="s">
        <v>0</v>
      </c>
      <c r="AK33" s="1" t="s">
        <v>0</v>
      </c>
    </row>
    <row r="34" spans="1:38" ht="32.1" customHeight="1">
      <c r="A34" s="34" t="s">
        <v>13</v>
      </c>
      <c r="B34" s="84"/>
      <c r="C34" s="34"/>
      <c r="D34" s="48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88"/>
      <c r="P34" s="50"/>
      <c r="Q34" s="90"/>
      <c r="R34" s="38">
        <v>10</v>
      </c>
      <c r="S34" s="51" t="s">
        <v>72</v>
      </c>
      <c r="T34" s="81" t="s">
        <v>119</v>
      </c>
      <c r="U34" s="116" t="s">
        <v>120</v>
      </c>
      <c r="V34" s="107"/>
      <c r="W34" s="107"/>
      <c r="X34" s="108" t="s">
        <v>121</v>
      </c>
      <c r="Y34" s="109" t="s">
        <v>115</v>
      </c>
      <c r="Z34" s="78"/>
      <c r="AA34" s="78"/>
      <c r="AB34" s="107"/>
      <c r="AC34" s="79"/>
      <c r="AD34" s="52"/>
      <c r="AE34" s="79"/>
      <c r="AF34" s="52"/>
      <c r="AG34" s="79"/>
      <c r="AH34" s="95"/>
      <c r="AI34" s="45"/>
      <c r="AJ34" s="1" t="s">
        <v>0</v>
      </c>
    </row>
    <row r="35" spans="1:38" ht="32.1" customHeight="1">
      <c r="A35" s="34" t="s">
        <v>13</v>
      </c>
      <c r="B35" s="84"/>
      <c r="C35" s="84"/>
      <c r="D35" s="48"/>
      <c r="E35" s="49"/>
      <c r="F35" s="49"/>
      <c r="G35" s="49"/>
      <c r="H35" s="49"/>
      <c r="I35" s="49"/>
      <c r="J35" s="48">
        <f>COUNTIF($T$9:$AF$61,"иу_ск")</f>
        <v>0</v>
      </c>
      <c r="K35" s="49"/>
      <c r="L35" s="49"/>
      <c r="M35" s="49"/>
      <c r="N35" s="49"/>
      <c r="O35" s="88"/>
      <c r="P35" s="50"/>
      <c r="Q35" s="90"/>
      <c r="R35" s="38">
        <v>11</v>
      </c>
      <c r="S35" s="51" t="s">
        <v>74</v>
      </c>
      <c r="T35" s="82"/>
      <c r="U35" s="117"/>
      <c r="V35" s="107"/>
      <c r="W35" s="107"/>
      <c r="X35" s="107"/>
      <c r="Y35" s="107"/>
      <c r="Z35" s="78"/>
      <c r="AA35" s="78"/>
      <c r="AB35" s="107"/>
      <c r="AC35" s="79"/>
      <c r="AD35" s="52"/>
      <c r="AE35" s="79"/>
      <c r="AF35" s="52"/>
      <c r="AG35" s="79"/>
      <c r="AH35" s="95"/>
      <c r="AI35" s="45"/>
    </row>
    <row r="36" spans="1:38" ht="32.1" customHeight="1">
      <c r="A36" s="34" t="s">
        <v>13</v>
      </c>
      <c r="B36" s="84"/>
      <c r="C36" s="84"/>
      <c r="D36" s="48"/>
      <c r="E36" s="50"/>
      <c r="F36" s="50"/>
      <c r="G36" s="50"/>
      <c r="H36" s="48"/>
      <c r="I36" s="50"/>
      <c r="J36" s="48"/>
      <c r="K36" s="48"/>
      <c r="L36" s="48"/>
      <c r="M36" s="48"/>
      <c r="N36" s="48"/>
      <c r="O36" s="96"/>
      <c r="P36" s="50"/>
      <c r="Q36" s="90"/>
      <c r="R36" s="38">
        <v>12</v>
      </c>
      <c r="S36" s="83" t="s">
        <v>75</v>
      </c>
      <c r="T36" s="53"/>
      <c r="U36" s="53"/>
      <c r="V36" s="53"/>
      <c r="W36" s="53"/>
      <c r="X36" s="53"/>
      <c r="Y36" s="53"/>
      <c r="Z36" s="78"/>
      <c r="AA36" s="78"/>
      <c r="AB36" s="53"/>
      <c r="AC36" s="79"/>
      <c r="AD36" s="52"/>
      <c r="AE36" s="79"/>
      <c r="AF36" s="52"/>
      <c r="AG36" s="79"/>
      <c r="AH36" s="95"/>
      <c r="AI36" s="45"/>
    </row>
    <row r="37" spans="1:38" ht="32.1" customHeight="1">
      <c r="A37" s="34" t="s">
        <v>13</v>
      </c>
      <c r="B37" s="84"/>
      <c r="C37" s="84"/>
      <c r="D37" s="48"/>
      <c r="E37" s="50"/>
      <c r="F37" s="50"/>
      <c r="G37" s="50"/>
      <c r="H37" s="48" t="s">
        <v>0</v>
      </c>
      <c r="I37" s="50"/>
      <c r="J37" s="48"/>
      <c r="K37" s="48"/>
      <c r="L37" s="48"/>
      <c r="M37" s="48"/>
      <c r="N37" s="48"/>
      <c r="O37" s="96"/>
      <c r="P37" s="50"/>
      <c r="Q37" s="90"/>
      <c r="R37" s="38">
        <v>13</v>
      </c>
      <c r="S37" s="83" t="s">
        <v>76</v>
      </c>
      <c r="T37" s="53"/>
      <c r="U37" s="53"/>
      <c r="V37" s="53"/>
      <c r="W37" s="53"/>
      <c r="X37" s="53"/>
      <c r="Y37" s="53"/>
      <c r="Z37" s="78"/>
      <c r="AA37" s="78"/>
      <c r="AB37" s="53"/>
      <c r="AC37" s="79"/>
      <c r="AD37" s="52"/>
      <c r="AE37" s="79"/>
      <c r="AF37" s="52"/>
      <c r="AG37" s="79"/>
      <c r="AH37" s="95"/>
      <c r="AI37" s="45"/>
    </row>
    <row r="38" spans="1:38" ht="32.1" customHeight="1">
      <c r="A38" s="34" t="s">
        <v>13</v>
      </c>
      <c r="B38" s="84"/>
      <c r="C38" s="84"/>
      <c r="D38" s="48"/>
      <c r="E38" s="50"/>
      <c r="F38" s="50"/>
      <c r="G38" s="50"/>
      <c r="H38" s="48"/>
      <c r="I38" s="50"/>
      <c r="J38" s="48"/>
      <c r="K38" s="48"/>
      <c r="L38" s="48"/>
      <c r="M38" s="48"/>
      <c r="N38" s="48"/>
      <c r="O38" s="96"/>
      <c r="P38" s="50"/>
      <c r="Q38" s="90"/>
      <c r="R38" s="38">
        <v>14</v>
      </c>
      <c r="S38" s="83" t="s">
        <v>78</v>
      </c>
      <c r="T38" s="53"/>
      <c r="U38" s="53"/>
      <c r="V38" s="53"/>
      <c r="W38" s="53"/>
      <c r="X38" s="53"/>
      <c r="Y38" s="53"/>
      <c r="Z38" s="53"/>
      <c r="AA38" s="53"/>
      <c r="AB38" s="53"/>
      <c r="AC38" s="79"/>
      <c r="AD38" s="52"/>
      <c r="AE38" s="79"/>
      <c r="AF38" s="52"/>
      <c r="AG38" s="79"/>
      <c r="AH38" s="95"/>
      <c r="AI38" s="118"/>
      <c r="AJ38" s="11"/>
      <c r="AK38" s="11"/>
      <c r="AL38" s="11"/>
    </row>
    <row r="39" spans="1:38" ht="32.1" customHeight="1">
      <c r="A39" s="34" t="s">
        <v>13</v>
      </c>
      <c r="B39" s="84"/>
      <c r="C39" s="84"/>
      <c r="D39" s="48"/>
      <c r="E39" s="50"/>
      <c r="F39" s="50"/>
      <c r="G39" s="50"/>
      <c r="H39" s="48"/>
      <c r="I39" s="50"/>
      <c r="J39" s="48"/>
      <c r="K39" s="48"/>
      <c r="L39" s="48"/>
      <c r="M39" s="48"/>
      <c r="N39" s="48"/>
      <c r="O39" s="96"/>
      <c r="P39" s="50"/>
      <c r="Q39" s="90"/>
      <c r="R39" s="38">
        <v>15</v>
      </c>
      <c r="S39" s="83" t="s">
        <v>79</v>
      </c>
      <c r="T39" s="53"/>
      <c r="U39" s="53"/>
      <c r="V39" s="53"/>
      <c r="W39" s="53"/>
      <c r="X39" s="53"/>
      <c r="Y39" s="53"/>
      <c r="Z39" s="53"/>
      <c r="AA39" s="53"/>
      <c r="AB39" s="53"/>
      <c r="AC39" s="79"/>
      <c r="AD39" s="52"/>
      <c r="AE39" s="79"/>
      <c r="AF39" s="52"/>
      <c r="AG39" s="79"/>
      <c r="AH39" s="95"/>
      <c r="AI39" s="118"/>
      <c r="AJ39" s="11"/>
      <c r="AK39" s="11"/>
      <c r="AL39" s="11"/>
    </row>
    <row r="40" spans="1:38" ht="32.1" customHeight="1">
      <c r="A40" s="34" t="s">
        <v>13</v>
      </c>
      <c r="B40" s="58"/>
      <c r="C40" s="84"/>
      <c r="D40" s="48"/>
      <c r="E40" s="50"/>
      <c r="F40" s="50"/>
      <c r="G40" s="50"/>
      <c r="H40" s="48"/>
      <c r="I40" s="50"/>
      <c r="J40" s="48">
        <f>COUNTIF($T$9:$AF$61,"пр_ск")</f>
        <v>0</v>
      </c>
      <c r="K40" s="48"/>
      <c r="L40" s="48"/>
      <c r="M40" s="48"/>
      <c r="N40" s="48"/>
      <c r="O40" s="96"/>
      <c r="P40" s="50"/>
      <c r="Q40" s="90"/>
      <c r="R40" s="119"/>
      <c r="S40" s="119"/>
      <c r="T40" s="120" t="s">
        <v>122</v>
      </c>
      <c r="U40" s="120"/>
      <c r="V40" s="120"/>
      <c r="W40" s="121"/>
      <c r="X40" s="121"/>
      <c r="Y40" s="121"/>
      <c r="Z40" s="121"/>
      <c r="AA40" s="121"/>
      <c r="AB40" s="121"/>
      <c r="AC40" s="121"/>
      <c r="AD40" s="122" t="s">
        <v>123</v>
      </c>
      <c r="AE40" s="122"/>
      <c r="AF40" s="119"/>
      <c r="AG40" s="119"/>
      <c r="AH40" s="123"/>
      <c r="AI40" s="124"/>
      <c r="AJ40" s="11"/>
      <c r="AK40" s="11"/>
      <c r="AL40" s="11"/>
    </row>
    <row r="41" spans="1:38" ht="32.1" customHeight="1">
      <c r="A41" s="34" t="s">
        <v>13</v>
      </c>
      <c r="B41" s="33"/>
      <c r="C41" s="33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50"/>
      <c r="Q41" s="90"/>
      <c r="R41" s="119"/>
      <c r="S41" s="119"/>
      <c r="T41" s="126" t="s">
        <v>124</v>
      </c>
      <c r="U41" s="126"/>
      <c r="V41" s="126"/>
      <c r="W41" s="127"/>
      <c r="X41" s="127"/>
      <c r="Y41" s="127"/>
      <c r="Z41" s="127"/>
      <c r="AA41" s="127"/>
      <c r="AB41" s="127"/>
      <c r="AC41" s="127"/>
      <c r="AD41" s="122" t="s">
        <v>125</v>
      </c>
      <c r="AE41" s="122"/>
      <c r="AF41" s="119"/>
      <c r="AG41" s="119"/>
      <c r="AH41" s="123"/>
      <c r="AI41" s="124"/>
      <c r="AJ41" s="11"/>
      <c r="AK41" s="11"/>
      <c r="AL41" s="11"/>
    </row>
    <row r="42" spans="1:38" ht="32.1" customHeight="1">
      <c r="A42" s="34" t="s">
        <v>13</v>
      </c>
      <c r="B42" s="58" t="s">
        <v>126</v>
      </c>
      <c r="C42" s="58" t="s">
        <v>0</v>
      </c>
      <c r="D42" s="48"/>
      <c r="E42" s="48">
        <f t="shared" ref="E42:J42" si="5">SUM(E25:E29)</f>
        <v>24</v>
      </c>
      <c r="F42" s="48">
        <f t="shared" si="5"/>
        <v>2</v>
      </c>
      <c r="G42" s="48">
        <f t="shared" si="5"/>
        <v>0</v>
      </c>
      <c r="H42" s="48">
        <f t="shared" si="5"/>
        <v>0</v>
      </c>
      <c r="I42" s="48">
        <f t="shared" si="5"/>
        <v>0</v>
      </c>
      <c r="J42" s="48">
        <f t="shared" si="5"/>
        <v>0</v>
      </c>
      <c r="K42" s="48">
        <f>K29</f>
        <v>0</v>
      </c>
      <c r="L42" s="48">
        <f>L29</f>
        <v>0</v>
      </c>
      <c r="M42" s="48">
        <f>M29</f>
        <v>0</v>
      </c>
      <c r="N42" s="48">
        <f>N29</f>
        <v>0</v>
      </c>
      <c r="O42" s="96">
        <f>O29</f>
        <v>0</v>
      </c>
      <c r="P42" s="50"/>
      <c r="Q42" s="90"/>
      <c r="R42" s="128"/>
      <c r="S42" s="129"/>
      <c r="T42" s="130" t="s">
        <v>127</v>
      </c>
      <c r="U42" s="130"/>
      <c r="V42" s="130"/>
      <c r="W42" s="127"/>
      <c r="X42" s="127"/>
      <c r="Y42" s="127"/>
      <c r="Z42" s="127"/>
      <c r="AA42" s="127"/>
      <c r="AB42" s="127"/>
      <c r="AC42" s="127"/>
      <c r="AD42" s="122" t="s">
        <v>128</v>
      </c>
      <c r="AE42" s="122"/>
      <c r="AF42" s="131"/>
      <c r="AG42" s="131"/>
      <c r="AH42" s="124"/>
      <c r="AI42" s="124"/>
      <c r="AJ42" s="11"/>
      <c r="AK42" s="11"/>
      <c r="AL42" s="11"/>
    </row>
    <row r="43" spans="1:38" ht="32.1" customHeight="1">
      <c r="A43" s="34" t="s">
        <v>13</v>
      </c>
      <c r="B43" s="58" t="s">
        <v>26</v>
      </c>
      <c r="C43" s="58"/>
      <c r="D43" s="48"/>
      <c r="E43" s="48">
        <f t="shared" ref="E43:O43" si="6">E42+E21</f>
        <v>24</v>
      </c>
      <c r="F43" s="48">
        <f t="shared" si="6"/>
        <v>2</v>
      </c>
      <c r="G43" s="48">
        <f t="shared" si="6"/>
        <v>0</v>
      </c>
      <c r="H43" s="48">
        <f t="shared" si="6"/>
        <v>0</v>
      </c>
      <c r="I43" s="48">
        <f t="shared" si="6"/>
        <v>0</v>
      </c>
      <c r="J43" s="48">
        <f t="shared" si="6"/>
        <v>0</v>
      </c>
      <c r="K43" s="48">
        <f t="shared" si="6"/>
        <v>0</v>
      </c>
      <c r="L43" s="48">
        <f t="shared" si="6"/>
        <v>0</v>
      </c>
      <c r="M43" s="48">
        <f t="shared" si="6"/>
        <v>0</v>
      </c>
      <c r="N43" s="48">
        <f t="shared" si="6"/>
        <v>0</v>
      </c>
      <c r="O43" s="96">
        <f t="shared" si="6"/>
        <v>0</v>
      </c>
      <c r="P43" s="50"/>
      <c r="Q43" s="90"/>
      <c r="R43" s="132"/>
      <c r="S43" s="133"/>
      <c r="T43" s="134"/>
      <c r="U43" s="134"/>
      <c r="V43" s="135"/>
      <c r="W43" s="135"/>
      <c r="X43" s="134"/>
      <c r="Y43" s="134"/>
      <c r="Z43" s="134"/>
      <c r="AA43" s="134"/>
      <c r="AB43" s="136"/>
      <c r="AC43" s="134"/>
      <c r="AD43" s="134"/>
      <c r="AE43" s="134"/>
      <c r="AF43" s="134"/>
      <c r="AG43" s="134"/>
      <c r="AH43" s="124"/>
      <c r="AI43" s="124"/>
      <c r="AJ43" s="11"/>
      <c r="AK43" s="11"/>
      <c r="AL43" s="11"/>
    </row>
    <row r="44" spans="1:38" ht="32.1" customHeight="1">
      <c r="A44" s="34" t="s">
        <v>13</v>
      </c>
      <c r="B44" s="58"/>
      <c r="C44" s="58"/>
      <c r="D44" s="48"/>
      <c r="E44" s="50"/>
      <c r="F44" s="50"/>
      <c r="G44" s="50"/>
      <c r="H44" s="48"/>
      <c r="I44" s="50"/>
      <c r="J44" s="48"/>
      <c r="K44" s="48"/>
      <c r="L44" s="48"/>
      <c r="M44" s="48"/>
      <c r="N44" s="48"/>
      <c r="O44" s="96"/>
      <c r="P44" s="48"/>
      <c r="Q44" s="90"/>
      <c r="R44" s="132"/>
      <c r="S44" s="133"/>
      <c r="T44" s="134"/>
      <c r="U44" s="134"/>
      <c r="V44" s="135"/>
      <c r="W44" s="135"/>
      <c r="X44" s="134"/>
      <c r="Y44" s="134"/>
      <c r="Z44" s="134"/>
      <c r="AA44" s="134"/>
      <c r="AB44" s="136"/>
      <c r="AC44" s="134"/>
      <c r="AD44" s="134"/>
      <c r="AE44" s="134"/>
      <c r="AF44" s="134"/>
      <c r="AG44" s="134"/>
      <c r="AH44" s="118"/>
      <c r="AI44" s="118"/>
      <c r="AJ44" s="11"/>
      <c r="AK44" s="11"/>
      <c r="AL44" s="11"/>
    </row>
    <row r="45" spans="1:38" ht="32.1" customHeight="1">
      <c r="A45" s="34" t="s">
        <v>13</v>
      </c>
      <c r="B45" s="58" t="s">
        <v>129</v>
      </c>
      <c r="C45" s="58"/>
      <c r="D45" s="48"/>
      <c r="E45" s="50"/>
      <c r="F45" s="50"/>
      <c r="G45" s="50"/>
      <c r="H45" s="48"/>
      <c r="I45" s="48" t="s">
        <v>0</v>
      </c>
      <c r="J45" s="48"/>
      <c r="K45" s="48"/>
      <c r="L45" s="48"/>
      <c r="M45" s="48"/>
      <c r="N45" s="48" t="s">
        <v>0</v>
      </c>
      <c r="O45" s="96" t="s">
        <v>0</v>
      </c>
      <c r="P45" s="50"/>
      <c r="Q45" s="90"/>
      <c r="R45" s="132"/>
      <c r="S45" s="133"/>
      <c r="T45" s="134"/>
      <c r="U45" s="134"/>
      <c r="V45" s="134"/>
      <c r="W45" s="134"/>
      <c r="X45" s="134"/>
      <c r="Y45" s="134"/>
      <c r="Z45" s="134"/>
      <c r="AA45" s="134"/>
      <c r="AB45" s="136"/>
      <c r="AC45" s="134"/>
      <c r="AD45" s="134"/>
      <c r="AE45" s="134"/>
      <c r="AF45" s="134"/>
      <c r="AG45" s="134"/>
      <c r="AH45" s="124"/>
      <c r="AI45" s="124"/>
      <c r="AJ45" s="11"/>
      <c r="AK45" s="11"/>
      <c r="AL45" s="11"/>
    </row>
    <row r="46" spans="1:38" ht="32.1" customHeight="1">
      <c r="A46" s="34" t="s">
        <v>13</v>
      </c>
      <c r="B46" s="58" t="s">
        <v>130</v>
      </c>
      <c r="C46" s="58"/>
      <c r="D46" s="48"/>
      <c r="E46" s="50"/>
      <c r="F46" s="50"/>
      <c r="G46" s="50"/>
      <c r="H46" s="48"/>
      <c r="I46" s="50"/>
      <c r="J46" s="48"/>
      <c r="K46" s="48"/>
      <c r="L46" s="48"/>
      <c r="M46" s="48"/>
      <c r="N46" s="48"/>
      <c r="O46" s="96" t="s">
        <v>0</v>
      </c>
      <c r="P46" s="50"/>
      <c r="Q46" s="90"/>
      <c r="R46" s="132"/>
      <c r="S46" s="133"/>
      <c r="T46" s="136"/>
      <c r="U46" s="134"/>
      <c r="V46" s="135"/>
      <c r="W46" s="135"/>
      <c r="X46" s="135"/>
      <c r="Y46" s="135"/>
      <c r="Z46" s="135"/>
      <c r="AA46" s="135"/>
      <c r="AB46" s="134"/>
      <c r="AC46" s="134"/>
      <c r="AD46" s="134"/>
      <c r="AE46" s="134"/>
      <c r="AF46" s="134"/>
      <c r="AG46" s="134"/>
      <c r="AH46" s="124"/>
      <c r="AI46" s="124"/>
      <c r="AJ46" s="11"/>
      <c r="AK46" s="11"/>
      <c r="AL46" s="11"/>
    </row>
    <row r="47" spans="1:38" ht="32.1" customHeight="1">
      <c r="A47" s="34" t="s">
        <v>13</v>
      </c>
      <c r="B47" s="58" t="s">
        <v>131</v>
      </c>
      <c r="C47" s="58"/>
      <c r="D47" s="48"/>
      <c r="E47" s="50"/>
      <c r="F47" s="50"/>
      <c r="G47" s="50"/>
      <c r="H47" s="48"/>
      <c r="I47" s="50"/>
      <c r="J47" s="48"/>
      <c r="K47" s="48"/>
      <c r="L47" s="48"/>
      <c r="M47" s="48"/>
      <c r="N47" s="48"/>
      <c r="O47" s="96" t="s">
        <v>0</v>
      </c>
      <c r="P47" s="50"/>
      <c r="Q47" s="90"/>
      <c r="R47" s="132"/>
      <c r="S47" s="133"/>
      <c r="T47" s="136"/>
      <c r="U47" s="134"/>
      <c r="V47" s="135"/>
      <c r="W47" s="135"/>
      <c r="X47" s="135"/>
      <c r="Y47" s="135"/>
      <c r="Z47" s="135"/>
      <c r="AA47" s="135"/>
      <c r="AB47" s="134"/>
      <c r="AC47" s="134"/>
      <c r="AD47" s="134"/>
      <c r="AE47" s="134"/>
      <c r="AF47" s="134"/>
      <c r="AG47" s="134"/>
      <c r="AH47" s="124"/>
      <c r="AI47" s="124"/>
      <c r="AJ47" s="11"/>
      <c r="AK47" s="11"/>
      <c r="AL47" s="11"/>
    </row>
    <row r="48" spans="1:38" ht="32.1" customHeight="1">
      <c r="A48" s="34" t="s">
        <v>13</v>
      </c>
      <c r="B48" s="58" t="s">
        <v>132</v>
      </c>
      <c r="C48" s="58"/>
      <c r="D48" s="48"/>
      <c r="E48" s="50"/>
      <c r="F48" s="50"/>
      <c r="G48" s="50"/>
      <c r="H48" s="48"/>
      <c r="I48" s="50"/>
      <c r="J48" s="48"/>
      <c r="K48" s="48"/>
      <c r="L48" s="48"/>
      <c r="M48" s="48"/>
      <c r="N48" s="48"/>
      <c r="O48" s="96"/>
      <c r="P48" s="50"/>
      <c r="Q48" s="90"/>
      <c r="R48" s="132"/>
      <c r="S48" s="133"/>
      <c r="T48" s="136"/>
      <c r="U48" s="134"/>
      <c r="V48" s="135"/>
      <c r="W48" s="135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24"/>
      <c r="AI48" s="124"/>
      <c r="AJ48" s="11"/>
      <c r="AK48" s="11"/>
      <c r="AL48" s="11"/>
    </row>
    <row r="49" spans="1:38" ht="32.1" customHeight="1">
      <c r="A49" s="34" t="s">
        <v>13</v>
      </c>
      <c r="B49" s="58" t="s">
        <v>0</v>
      </c>
      <c r="C49" s="58"/>
      <c r="D49" s="48"/>
      <c r="E49" s="50"/>
      <c r="F49" s="50"/>
      <c r="G49" s="50"/>
      <c r="H49" s="48"/>
      <c r="I49" s="50"/>
      <c r="J49" s="48"/>
      <c r="K49" s="48"/>
      <c r="L49" s="48"/>
      <c r="M49" s="48"/>
      <c r="N49" s="48"/>
      <c r="O49" s="96"/>
      <c r="P49" s="50"/>
      <c r="Q49" s="90"/>
      <c r="R49" s="132"/>
      <c r="S49" s="133"/>
      <c r="T49" s="136"/>
      <c r="U49" s="134"/>
      <c r="V49" s="135"/>
      <c r="W49" s="135"/>
      <c r="X49" s="137"/>
      <c r="Y49" s="137"/>
      <c r="Z49" s="134"/>
      <c r="AA49" s="134"/>
      <c r="AB49" s="134"/>
      <c r="AC49" s="134"/>
      <c r="AD49" s="134"/>
      <c r="AE49" s="134"/>
      <c r="AF49" s="134"/>
      <c r="AG49" s="134"/>
      <c r="AH49" s="138"/>
      <c r="AI49" s="138"/>
      <c r="AJ49" s="11"/>
      <c r="AK49" s="11"/>
      <c r="AL49" s="11"/>
    </row>
    <row r="50" spans="1:38" ht="32.1" customHeight="1">
      <c r="A50" s="34" t="s">
        <v>13</v>
      </c>
      <c r="B50" s="58"/>
      <c r="C50" s="58"/>
      <c r="D50" s="48"/>
      <c r="E50" s="50"/>
      <c r="F50" s="50"/>
      <c r="G50" s="50"/>
      <c r="H50" s="48"/>
      <c r="I50" s="50"/>
      <c r="J50" s="48"/>
      <c r="K50" s="48"/>
      <c r="L50" s="48"/>
      <c r="M50" s="48"/>
      <c r="N50" s="48"/>
      <c r="O50" s="96"/>
      <c r="P50" s="50"/>
      <c r="Q50" s="90"/>
      <c r="R50" s="132"/>
      <c r="S50" s="133"/>
      <c r="T50" s="134"/>
      <c r="U50" s="134"/>
      <c r="V50" s="135"/>
      <c r="W50" s="135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24"/>
      <c r="AI50" s="124"/>
      <c r="AJ50" s="11"/>
      <c r="AK50" s="11"/>
      <c r="AL50" s="11"/>
    </row>
    <row r="51" spans="1:38" ht="32.1" customHeight="1">
      <c r="A51" s="34" t="s">
        <v>13</v>
      </c>
      <c r="B51" s="58"/>
      <c r="C51" s="58"/>
      <c r="D51" s="48"/>
      <c r="E51" s="50"/>
      <c r="F51" s="50"/>
      <c r="G51" s="50"/>
      <c r="H51" s="48"/>
      <c r="I51" s="50"/>
      <c r="J51" s="48"/>
      <c r="K51" s="48"/>
      <c r="L51" s="48"/>
      <c r="M51" s="48"/>
      <c r="N51" s="48"/>
      <c r="O51" s="96"/>
      <c r="P51" s="50"/>
      <c r="Q51" s="90"/>
      <c r="R51" s="132"/>
      <c r="S51" s="133"/>
      <c r="T51" s="134"/>
      <c r="U51" s="134"/>
      <c r="V51" s="135"/>
      <c r="W51" s="135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24"/>
      <c r="AI51" s="124"/>
      <c r="AJ51" s="11"/>
      <c r="AK51" s="11"/>
      <c r="AL51" s="11"/>
    </row>
    <row r="52" spans="1:38" ht="32.1" customHeight="1">
      <c r="A52" s="34" t="s">
        <v>13</v>
      </c>
      <c r="B52" s="58"/>
      <c r="C52" s="58"/>
      <c r="D52" s="48"/>
      <c r="E52" s="50"/>
      <c r="F52" s="50"/>
      <c r="G52" s="50"/>
      <c r="H52" s="48"/>
      <c r="I52" s="50"/>
      <c r="J52" s="48"/>
      <c r="K52" s="48"/>
      <c r="L52" s="48"/>
      <c r="M52" s="48"/>
      <c r="N52" s="48"/>
      <c r="O52" s="96"/>
      <c r="P52" s="50"/>
      <c r="Q52" s="90"/>
      <c r="R52" s="132"/>
      <c r="S52" s="139"/>
      <c r="T52" s="136"/>
      <c r="U52" s="134"/>
      <c r="V52" s="135"/>
      <c r="W52" s="135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8"/>
      <c r="AI52" s="138"/>
      <c r="AJ52" s="11"/>
      <c r="AK52" s="11"/>
      <c r="AL52" s="11"/>
    </row>
    <row r="53" spans="1:38" ht="32.1" customHeight="1">
      <c r="A53" s="34" t="s">
        <v>13</v>
      </c>
      <c r="B53" s="111"/>
      <c r="C53" s="111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140"/>
      <c r="P53" s="141"/>
      <c r="Q53" s="90"/>
      <c r="R53" s="132"/>
      <c r="S53" s="139"/>
      <c r="T53" s="136"/>
      <c r="U53" s="134"/>
      <c r="V53" s="135"/>
      <c r="W53" s="135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8"/>
      <c r="AI53" s="138"/>
      <c r="AJ53" s="11"/>
      <c r="AK53" s="11"/>
      <c r="AL53" s="11"/>
    </row>
    <row r="54" spans="1:38" ht="21.75" customHeight="1">
      <c r="A54" s="129"/>
      <c r="B54" s="142"/>
      <c r="C54" s="142"/>
      <c r="D54" s="142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90"/>
      <c r="Q54" s="90"/>
      <c r="R54" s="132"/>
      <c r="S54" s="139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8"/>
      <c r="AI54" s="138"/>
      <c r="AJ54" s="11"/>
      <c r="AK54" s="11"/>
      <c r="AL54" s="11"/>
    </row>
    <row r="55" spans="1:38" ht="21.75" customHeight="1">
      <c r="A55" s="129"/>
      <c r="B55" s="142"/>
      <c r="C55" s="142"/>
      <c r="D55" s="142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90"/>
      <c r="Q55" s="90"/>
      <c r="R55" s="132"/>
      <c r="S55" s="139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43"/>
      <c r="AI55" s="143"/>
      <c r="AJ55" s="11"/>
      <c r="AK55" s="11"/>
      <c r="AL55" s="11"/>
    </row>
    <row r="56" spans="1:38" ht="21.75" customHeight="1">
      <c r="A56" s="129"/>
      <c r="B56" s="142"/>
      <c r="C56" s="142"/>
      <c r="D56" s="142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90"/>
      <c r="Q56" s="90"/>
      <c r="R56" s="143"/>
      <c r="S56" s="143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3"/>
      <c r="AF56" s="143"/>
      <c r="AG56" s="143"/>
      <c r="AH56" s="131"/>
      <c r="AI56" s="131"/>
    </row>
    <row r="57" spans="1:38" ht="16.5">
      <c r="R57" s="143"/>
      <c r="S57" s="143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1"/>
      <c r="AF57" s="11"/>
      <c r="AG57" s="11"/>
    </row>
    <row r="58" spans="1:38">
      <c r="R58" s="11"/>
      <c r="S58" s="11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1"/>
      <c r="AF58" s="11"/>
      <c r="AG58" s="11"/>
    </row>
    <row r="61" spans="1:38" ht="16.5">
      <c r="T61" s="145" t="s">
        <v>133</v>
      </c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31"/>
      <c r="AF61" s="131"/>
      <c r="AG61" s="131"/>
    </row>
    <row r="62" spans="1:38">
      <c r="T62" s="146" t="s">
        <v>134</v>
      </c>
      <c r="U62" s="147">
        <f>COUNTIF(T$9:T$53,"кск_то")</f>
        <v>0</v>
      </c>
      <c r="V62" s="146" t="s">
        <v>134</v>
      </c>
      <c r="W62" s="146">
        <f>COUNTIF(V$9:V$53,"кск_то")</f>
        <v>0</v>
      </c>
      <c r="X62" s="146" t="s">
        <v>134</v>
      </c>
      <c r="Y62" s="146">
        <f>COUNTIF(X$9:X$53,"кск_то")</f>
        <v>0</v>
      </c>
      <c r="Z62" s="146" t="s">
        <v>134</v>
      </c>
      <c r="AA62" s="146">
        <f>COUNTIF(Z$9:Z$53,"кск_то")</f>
        <v>0</v>
      </c>
      <c r="AB62" s="146" t="s">
        <v>134</v>
      </c>
      <c r="AC62" s="146">
        <f>COUNTIF(AB$9:AB$53,"кск_то")</f>
        <v>0</v>
      </c>
      <c r="AD62" s="146" t="s">
        <v>134</v>
      </c>
      <c r="AE62" s="146">
        <f>COUNTIF(AD$9:AD$53,"кск_то")</f>
        <v>0</v>
      </c>
      <c r="AF62" s="146" t="s">
        <v>134</v>
      </c>
      <c r="AG62" s="146">
        <f>COUNTIF(AF$9:AF$53,"кск_то")</f>
        <v>0</v>
      </c>
    </row>
    <row r="63" spans="1:38">
      <c r="T63" s="146" t="s">
        <v>135</v>
      </c>
      <c r="U63" s="147">
        <f>COUNTIF(T$9:T$53,"коо_бу")</f>
        <v>0</v>
      </c>
      <c r="V63" s="146" t="s">
        <v>135</v>
      </c>
      <c r="W63" s="146">
        <f>COUNTIF(V$9:V$53,"коо_бу")</f>
        <v>0</v>
      </c>
      <c r="X63" s="146" t="s">
        <v>135</v>
      </c>
      <c r="Y63" s="146">
        <f>COUNTIF(X$9:X$53,"коо_бу")</f>
        <v>0</v>
      </c>
      <c r="Z63" s="146" t="s">
        <v>135</v>
      </c>
      <c r="AA63" s="146">
        <f>COUNTIF(Z$9:Z$53,"коо_бу")</f>
        <v>0</v>
      </c>
      <c r="AB63" s="146" t="s">
        <v>135</v>
      </c>
      <c r="AC63" s="146">
        <f>COUNTIF(AB$9:AB$53,"коо_бу")</f>
        <v>0</v>
      </c>
      <c r="AD63" s="146" t="s">
        <v>135</v>
      </c>
      <c r="AE63" s="146">
        <f>COUNTIF(AD$9:AD$53,"коо_бу")</f>
        <v>0</v>
      </c>
      <c r="AF63" s="146" t="s">
        <v>135</v>
      </c>
      <c r="AG63" s="146">
        <f>COUNTIF(AF$9:AF$53,"коо_бу")</f>
        <v>0</v>
      </c>
      <c r="AH63" s="11"/>
      <c r="AI63" s="11"/>
    </row>
    <row r="64" spans="1:38">
      <c r="T64" s="146" t="s">
        <v>136</v>
      </c>
      <c r="U64" s="147">
        <f>COUNTIF(T$9:T$53,"ж_па")</f>
        <v>0</v>
      </c>
      <c r="V64" s="146" t="s">
        <v>136</v>
      </c>
      <c r="W64" s="146">
        <f>COUNTIF(V$9:V$53,"ж_па")</f>
        <v>0</v>
      </c>
      <c r="X64" s="146" t="s">
        <v>136</v>
      </c>
      <c r="Y64" s="146">
        <f>COUNTIF(X$9:X$53,"ж_па")</f>
        <v>0</v>
      </c>
      <c r="Z64" s="146" t="s">
        <v>136</v>
      </c>
      <c r="AA64" s="146">
        <f>COUNTIF(Z$9:Z$53,"ж_па")</f>
        <v>0</v>
      </c>
      <c r="AB64" s="146" t="s">
        <v>136</v>
      </c>
      <c r="AC64" s="146">
        <f>COUNTIF(AB$9:AB$53,"ж_па")</f>
        <v>0</v>
      </c>
      <c r="AD64" s="146" t="s">
        <v>136</v>
      </c>
      <c r="AE64" s="146">
        <f>COUNTIF(AD$9:AD$53,"ж_па")</f>
        <v>0</v>
      </c>
      <c r="AF64" s="146" t="s">
        <v>136</v>
      </c>
      <c r="AG64" s="146">
        <f>COUNTIF(AF$9:AF$53,"ж_па")</f>
        <v>0</v>
      </c>
    </row>
    <row r="65" spans="20:33">
      <c r="T65" s="146" t="s">
        <v>137</v>
      </c>
      <c r="U65" s="147">
        <f>COUNTIF(T$9:T$53,"рис_без")</f>
        <v>0</v>
      </c>
      <c r="V65" s="146" t="s">
        <v>137</v>
      </c>
      <c r="W65" s="146">
        <f>COUNTIF(V$9:V$53,"рис_без")</f>
        <v>0</v>
      </c>
      <c r="X65" s="146" t="s">
        <v>137</v>
      </c>
      <c r="Y65" s="146">
        <f>COUNTIF(X$9:X$53,"рис_без")</f>
        <v>0</v>
      </c>
      <c r="Z65" s="146" t="s">
        <v>137</v>
      </c>
      <c r="AA65" s="146">
        <f>COUNTIF(Z$9:Z$53,"рис_без")</f>
        <v>0</v>
      </c>
      <c r="AB65" s="146" t="s">
        <v>137</v>
      </c>
      <c r="AC65" s="146">
        <f>COUNTIF(AB$9:AB$53,"рис_без")</f>
        <v>0</v>
      </c>
      <c r="AD65" s="146" t="s">
        <v>137</v>
      </c>
      <c r="AE65" s="146">
        <f>COUNTIF(AD$9:AD$53,"рис_без")</f>
        <v>0</v>
      </c>
      <c r="AF65" s="146" t="s">
        <v>137</v>
      </c>
      <c r="AG65" s="146">
        <f>COUNTIF(AF$9:AF$53,"рис_без")</f>
        <v>0</v>
      </c>
    </row>
    <row r="66" spans="20:33">
      <c r="T66" s="148"/>
      <c r="U66" s="149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</row>
    <row r="67" spans="20:33">
      <c r="T67" s="11"/>
      <c r="U67" s="150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20:33">
      <c r="T68" s="146" t="s">
        <v>138</v>
      </c>
      <c r="U68" s="147">
        <f>$U61+$W61+$Y61+$AA61+$AC61+$AE61+$AG61</f>
        <v>0</v>
      </c>
      <c r="V68" s="146" t="s">
        <v>138</v>
      </c>
      <c r="W68" s="146">
        <f>$U61+$W61+$Y61+$AA61+$AC61+$AE61+$AG61</f>
        <v>0</v>
      </c>
      <c r="X68" s="146" t="s">
        <v>138</v>
      </c>
      <c r="Y68" s="146">
        <f>$U61+$W61+$Y61+$AA61+$AC61+$AE61+$AG61</f>
        <v>0</v>
      </c>
      <c r="Z68" s="146" t="s">
        <v>138</v>
      </c>
      <c r="AA68" s="146">
        <f>$U61+$W61+$Y61+$AA61+$AC61+$AE61+$AG61</f>
        <v>0</v>
      </c>
      <c r="AB68" s="146" t="s">
        <v>138</v>
      </c>
      <c r="AC68" s="146">
        <f>$U61+$W61+$Y61+$AA61+$AC61+$AE61+$AG61</f>
        <v>0</v>
      </c>
      <c r="AD68" s="146" t="s">
        <v>138</v>
      </c>
      <c r="AE68" s="146">
        <f>$U61+$W61+$Y61+$AA61+$AC61+$AE61+$AG61</f>
        <v>0</v>
      </c>
      <c r="AF68" s="146" t="s">
        <v>138</v>
      </c>
      <c r="AG68" s="146">
        <f>$U61+$W61+$Y61+$AA61+$AC61+$AE61+$AG61</f>
        <v>0</v>
      </c>
    </row>
    <row r="69" spans="20:33">
      <c r="T69" s="146" t="s">
        <v>134</v>
      </c>
      <c r="U69" s="147">
        <f>$U62+$W62+$Y62+$AA62+$AC62+$AE62+$AG62</f>
        <v>0</v>
      </c>
      <c r="V69" s="146" t="s">
        <v>134</v>
      </c>
      <c r="W69" s="146">
        <f>$U62+$W62+$Y62+$AA62+$AC62+$AE62+$AG62</f>
        <v>0</v>
      </c>
      <c r="X69" s="146" t="s">
        <v>134</v>
      </c>
      <c r="Y69" s="146">
        <f>$U62+$W62+$Y62+$AA62+$AC62+$AE62+$AG62</f>
        <v>0</v>
      </c>
      <c r="Z69" s="146" t="s">
        <v>134</v>
      </c>
      <c r="AA69" s="146">
        <f>$U62+$W62+$Y62+$AA62+$AC62+$AE62+$AG62</f>
        <v>0</v>
      </c>
      <c r="AB69" s="146" t="s">
        <v>134</v>
      </c>
      <c r="AC69" s="146">
        <f>$U62+$W62+$Y62+$AA62+$AC62+$AE62+$AG62</f>
        <v>0</v>
      </c>
      <c r="AD69" s="146" t="s">
        <v>134</v>
      </c>
      <c r="AE69" s="146">
        <f>$U62+$W62+$Y62+$AA62+$AC62+$AE62+$AG62</f>
        <v>0</v>
      </c>
      <c r="AF69" s="146" t="s">
        <v>134</v>
      </c>
      <c r="AG69" s="146">
        <f>$U62+$W62+$Y62+$AA62+$AC62+$AE62+$AG62</f>
        <v>0</v>
      </c>
    </row>
    <row r="70" spans="20:33">
      <c r="T70" s="146" t="s">
        <v>135</v>
      </c>
      <c r="U70" s="147">
        <f>$U63+$W63+$Y63+$AA63+$AC63+$AE63+$AG63</f>
        <v>0</v>
      </c>
      <c r="V70" s="146" t="s">
        <v>135</v>
      </c>
      <c r="W70" s="146">
        <f>$U63+$W63+$Y63+$AA63+$AC63+$AE63+$AG63</f>
        <v>0</v>
      </c>
      <c r="X70" s="146" t="s">
        <v>135</v>
      </c>
      <c r="Y70" s="146">
        <f>$U63+$W63+$Y63+$AA63+$AC63+$AE63+$AG63</f>
        <v>0</v>
      </c>
      <c r="Z70" s="146" t="s">
        <v>135</v>
      </c>
      <c r="AA70" s="146">
        <f>$U63+$W63+$Y63+$AA63+$AC63+$AE63+$AG63</f>
        <v>0</v>
      </c>
      <c r="AB70" s="146" t="s">
        <v>135</v>
      </c>
      <c r="AC70" s="146">
        <f>$U63+$W63+$Y63+$AA63+$AC63+$AE63+$AG63</f>
        <v>0</v>
      </c>
      <c r="AD70" s="146" t="s">
        <v>135</v>
      </c>
      <c r="AE70" s="146">
        <f>$U63+$W63+$Y63+$AA63+$AC63+$AE63+$AG63</f>
        <v>0</v>
      </c>
      <c r="AF70" s="146" t="s">
        <v>135</v>
      </c>
      <c r="AG70" s="146">
        <f>$U63+$W63+$Y63+$AA63+$AC63+$AE63+$AG63</f>
        <v>0</v>
      </c>
    </row>
    <row r="71" spans="20:33">
      <c r="T71" s="146" t="s">
        <v>136</v>
      </c>
      <c r="U71" s="147">
        <f>$U64+$W64+$Y64+$AA64+$AC64+$AE64+$AG64</f>
        <v>0</v>
      </c>
      <c r="V71" s="146" t="s">
        <v>136</v>
      </c>
      <c r="W71" s="146">
        <f>$U64+$W64+$Y64+$AA64+$AC64+$AE64+$AG64</f>
        <v>0</v>
      </c>
      <c r="X71" s="146" t="s">
        <v>136</v>
      </c>
      <c r="Y71" s="146">
        <f>$U64+$W64+$Y64+$AA64+$AC64+$AE64+$AG64</f>
        <v>0</v>
      </c>
      <c r="Z71" s="146" t="s">
        <v>136</v>
      </c>
      <c r="AA71" s="146">
        <f>$U64+$W64+$Y64+$AA64+$AC64+$AE64+$AG64</f>
        <v>0</v>
      </c>
      <c r="AB71" s="146" t="s">
        <v>136</v>
      </c>
      <c r="AC71" s="146">
        <f>$U64+$W64+$Y64+$AA64+$AC64+$AE64+$AG64</f>
        <v>0</v>
      </c>
      <c r="AD71" s="146" t="s">
        <v>136</v>
      </c>
      <c r="AE71" s="146">
        <f>$U64+$W64+$Y64+$AA64+$AC64+$AE64+$AG64</f>
        <v>0</v>
      </c>
      <c r="AF71" s="146" t="s">
        <v>136</v>
      </c>
      <c r="AG71" s="146">
        <f>$U64+$W64+$Y64+$AA64+$AC64+$AE64+$AG64</f>
        <v>0</v>
      </c>
    </row>
    <row r="72" spans="20:33">
      <c r="T72" s="146" t="s">
        <v>137</v>
      </c>
      <c r="U72" s="147">
        <f>$U65+$W65+$Y65+$AA65+$AC65+$AE65+$AG65</f>
        <v>0</v>
      </c>
      <c r="V72" s="146" t="s">
        <v>137</v>
      </c>
      <c r="W72" s="146">
        <f>$U65+$W65+$Y65+$AA65+$AC65+$AE65+$AG65</f>
        <v>0</v>
      </c>
      <c r="X72" s="146" t="s">
        <v>137</v>
      </c>
      <c r="Y72" s="146">
        <f>$U65+$W65+$Y65+$AA65+$AC65+$AE65+$AG65</f>
        <v>0</v>
      </c>
      <c r="Z72" s="146" t="s">
        <v>137</v>
      </c>
      <c r="AA72" s="146">
        <f>$U65+$W65+$Y65+$AA65+$AC65+$AE65+$AG65</f>
        <v>0</v>
      </c>
      <c r="AB72" s="146" t="s">
        <v>137</v>
      </c>
      <c r="AC72" s="146">
        <f>$U65+$W65+$Y65+$AA65+$AC65+$AE65+$AG65</f>
        <v>0</v>
      </c>
      <c r="AD72" s="146" t="s">
        <v>137</v>
      </c>
      <c r="AE72" s="146">
        <f>$U65+$W65+$Y65+$AA65+$AC65+$AE65+$AG65</f>
        <v>0</v>
      </c>
      <c r="AF72" s="146" t="s">
        <v>137</v>
      </c>
      <c r="AG72" s="146">
        <f>$U65+$W65+$Y65+$AA65+$AC65+$AE65+$AG65</f>
        <v>0</v>
      </c>
    </row>
  </sheetData>
  <mergeCells count="38">
    <mergeCell ref="T41:V41"/>
    <mergeCell ref="AD41:AE41"/>
    <mergeCell ref="T42:V42"/>
    <mergeCell ref="AD42:AE42"/>
    <mergeCell ref="T61:AD61"/>
    <mergeCell ref="T32:T33"/>
    <mergeCell ref="U32:U33"/>
    <mergeCell ref="T34:T35"/>
    <mergeCell ref="U34:U35"/>
    <mergeCell ref="T40:V40"/>
    <mergeCell ref="AD40:AE40"/>
    <mergeCell ref="T27:T28"/>
    <mergeCell ref="U27:U28"/>
    <mergeCell ref="X27:X28"/>
    <mergeCell ref="Y27:Y28"/>
    <mergeCell ref="T30:T31"/>
    <mergeCell ref="U30:U31"/>
    <mergeCell ref="AB18:AB19"/>
    <mergeCell ref="AC18:AC19"/>
    <mergeCell ref="AB20:AB21"/>
    <mergeCell ref="AC20:AC21"/>
    <mergeCell ref="T25:T26"/>
    <mergeCell ref="U25:U26"/>
    <mergeCell ref="T7:AE7"/>
    <mergeCell ref="AB11:AB12"/>
    <mergeCell ref="AC11:AC12"/>
    <mergeCell ref="AB14:AB15"/>
    <mergeCell ref="AC14:AC15"/>
    <mergeCell ref="AB16:AB17"/>
    <mergeCell ref="AC16:AC17"/>
    <mergeCell ref="X2:Z2"/>
    <mergeCell ref="AD2:AG2"/>
    <mergeCell ref="AD3:AG3"/>
    <mergeCell ref="T4:AE4"/>
    <mergeCell ref="B5:B6"/>
    <mergeCell ref="C5:H6"/>
    <mergeCell ref="S5:AF5"/>
    <mergeCell ref="T6:AE6"/>
  </mergeCells>
  <pageMargins left="0.74803149606299213" right="0.19685039370078741" top="0.31496062992125984" bottom="0.27559055118110237" header="0.23622047244094491" footer="0.23622047244094491"/>
  <pageSetup paperSize="9" scale="55" orientation="portrait" r:id="rId1"/>
  <headerFooter alignWithMargins="0"/>
  <colBreaks count="2" manualBreakCount="2">
    <brk id="17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зомф_2_1</vt:lpstr>
      <vt:lpstr>зомф_2_1!Область_печати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U</dc:creator>
  <cp:lastModifiedBy>User U</cp:lastModifiedBy>
  <dcterms:created xsi:type="dcterms:W3CDTF">2013-01-18T10:01:45Z</dcterms:created>
  <dcterms:modified xsi:type="dcterms:W3CDTF">2013-01-18T10:02:10Z</dcterms:modified>
</cp:coreProperties>
</file>